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bushueva\Documents\IR файлы\Financial results\Датабук\"/>
    </mc:Choice>
  </mc:AlternateContent>
  <xr:revisionPtr revIDLastSave="0" documentId="13_ncr:1_{B75B0DD8-56AA-4C10-B529-F7842BF187E3}" xr6:coauthVersionLast="36" xr6:coauthVersionMax="47" xr10:uidLastSave="{00000000-0000-0000-0000-000000000000}"/>
  <bookViews>
    <workbookView xWindow="0" yWindow="0" windowWidth="28800" windowHeight="12225" xr2:uid="{7B5B75EF-4B3F-BD40-8DEA-466A502A72F8}"/>
  </bookViews>
  <sheets>
    <sheet name="Содержание" sheetId="4" r:id="rId1"/>
    <sheet name="PL" sheetId="3" r:id="rId2"/>
    <sheet name="BS" sheetId="1" r:id="rId3"/>
    <sheet name="CF" sheetId="2" r:id="rId4"/>
    <sheet name="Дополнительные метрики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5" l="1"/>
  <c r="F37" i="5"/>
  <c r="E37" i="5"/>
  <c r="D37" i="5"/>
  <c r="G7" i="5"/>
  <c r="E43" i="5" l="1"/>
  <c r="F43" i="5"/>
  <c r="G43" i="5"/>
  <c r="D43" i="5"/>
  <c r="G17" i="5" l="1"/>
  <c r="F17" i="5"/>
  <c r="E17" i="5"/>
  <c r="D17" i="5"/>
  <c r="G18" i="5"/>
  <c r="G22" i="5"/>
  <c r="G28" i="5" l="1"/>
  <c r="G29" i="5"/>
  <c r="G30" i="5"/>
  <c r="G31" i="5"/>
  <c r="G32" i="5"/>
  <c r="G33" i="5"/>
  <c r="G41" i="5"/>
  <c r="G40" i="5"/>
  <c r="F62" i="2"/>
  <c r="F20" i="2"/>
  <c r="F59" i="1"/>
  <c r="F25" i="1"/>
  <c r="F10" i="1"/>
  <c r="F9" i="1"/>
  <c r="F15" i="1" s="1"/>
  <c r="F31" i="3"/>
  <c r="G27" i="5" l="1"/>
  <c r="G39" i="5"/>
  <c r="F38" i="3"/>
  <c r="F7" i="3"/>
  <c r="F15" i="3" s="1"/>
  <c r="G21" i="5" l="1"/>
  <c r="G35" i="5" s="1"/>
  <c r="F22" i="3"/>
  <c r="F24" i="3" s="1"/>
  <c r="G23" i="5" l="1"/>
  <c r="G25" i="5" s="1"/>
  <c r="G15" i="5"/>
  <c r="G19" i="5" s="1"/>
  <c r="F26" i="3"/>
  <c r="E38" i="3" l="1"/>
  <c r="D38" i="3"/>
  <c r="C38" i="3"/>
  <c r="D31" i="3"/>
  <c r="E31" i="3"/>
  <c r="C34" i="3"/>
  <c r="C31" i="3" s="1"/>
  <c r="F41" i="5"/>
  <c r="F40" i="5"/>
  <c r="E41" i="5"/>
  <c r="E40" i="5"/>
  <c r="D41" i="5"/>
  <c r="D40" i="5"/>
  <c r="B41" i="5"/>
  <c r="B40" i="5"/>
  <c r="E20" i="2"/>
  <c r="D20" i="2"/>
  <c r="C20" i="2"/>
  <c r="E39" i="5" l="1"/>
  <c r="D39" i="5"/>
  <c r="F39" i="5"/>
  <c r="F30" i="5"/>
  <c r="B30" i="5"/>
  <c r="E30" i="5"/>
  <c r="D30" i="5"/>
  <c r="F33" i="5"/>
  <c r="E33" i="5"/>
  <c r="D33" i="5"/>
  <c r="F31" i="5"/>
  <c r="E31" i="5"/>
  <c r="D31" i="5"/>
  <c r="B33" i="5"/>
  <c r="F32" i="5"/>
  <c r="E32" i="5"/>
  <c r="D32" i="5"/>
  <c r="F29" i="5"/>
  <c r="E29" i="5"/>
  <c r="D29" i="5"/>
  <c r="F28" i="5"/>
  <c r="E28" i="5"/>
  <c r="D28" i="5"/>
  <c r="D27" i="5" l="1"/>
  <c r="E27" i="5"/>
  <c r="F27" i="5"/>
  <c r="F7" i="5" l="1"/>
  <c r="G8" i="5" s="1"/>
  <c r="E7" i="5"/>
  <c r="D7" i="5"/>
  <c r="E7" i="3"/>
  <c r="E15" i="3" s="1"/>
  <c r="E22" i="3" s="1"/>
  <c r="E24" i="3" s="1"/>
  <c r="E26" i="3" s="1"/>
  <c r="D7" i="3"/>
  <c r="D15" i="3" s="1"/>
  <c r="C7" i="3"/>
  <c r="C15" i="3" s="1"/>
  <c r="C22" i="3" s="1"/>
  <c r="C24" i="3" s="1"/>
  <c r="C26" i="3" s="1"/>
  <c r="D21" i="5" l="1"/>
  <c r="D35" i="5" s="1"/>
  <c r="F8" i="5"/>
  <c r="E8" i="5"/>
  <c r="D22" i="3"/>
  <c r="D24" i="3" s="1"/>
  <c r="E21" i="5"/>
  <c r="F15" i="5"/>
  <c r="F19" i="5" s="1"/>
  <c r="F21" i="5"/>
  <c r="D15" i="5"/>
  <c r="D19" i="5" s="1"/>
  <c r="F23" i="5" l="1"/>
  <c r="F25" i="5" s="1"/>
  <c r="F35" i="5"/>
  <c r="E23" i="5"/>
  <c r="E25" i="5" s="1"/>
  <c r="E35" i="5"/>
  <c r="D23" i="5"/>
  <c r="D25" i="5" s="1"/>
  <c r="D26" i="3"/>
  <c r="E15" i="5"/>
  <c r="E19" i="5" s="1"/>
</calcChain>
</file>

<file path=xl/sharedStrings.xml><?xml version="1.0" encoding="utf-8"?>
<sst xmlns="http://schemas.openxmlformats.org/spreadsheetml/2006/main" count="233" uniqueCount="186">
  <si>
    <t>Денежные средства и их эквиваленты</t>
  </si>
  <si>
    <t xml:space="preserve">Краткосрочные финансовые вложения </t>
  </si>
  <si>
    <t>Торговая и прочая дебиторская задолженность связанных сторон</t>
  </si>
  <si>
    <t>НДС и прочие налоги к возмещению</t>
  </si>
  <si>
    <t>Текущий налог на прибыль к возмещению</t>
  </si>
  <si>
    <t>Предоплаты</t>
  </si>
  <si>
    <t>Запасы</t>
  </si>
  <si>
    <t>Активы по договорам с покупателями</t>
  </si>
  <si>
    <t>Прочие оборотные активы</t>
  </si>
  <si>
    <t>ОБОРОТНЫЕ АКТИВЫ</t>
  </si>
  <si>
    <t>Инвестиции в ассоциированные организации</t>
  </si>
  <si>
    <t>Активы в форме права пользования</t>
  </si>
  <si>
    <t>Долгосрочная дебиторская задолженность</t>
  </si>
  <si>
    <t>Основные средства</t>
  </si>
  <si>
    <t>Гудвил</t>
  </si>
  <si>
    <t xml:space="preserve">Нематериальные активы </t>
  </si>
  <si>
    <t>Отложенные налоговые активы</t>
  </si>
  <si>
    <t>Прочие внеоборотные активы</t>
  </si>
  <si>
    <t>ВНЕОБОРОТНЫЕ АКТИВЫ</t>
  </si>
  <si>
    <t>Активы, предназначенные для продажи</t>
  </si>
  <si>
    <t>Балансирующая статья</t>
  </si>
  <si>
    <t>Краткосрочные кредиты и займы</t>
  </si>
  <si>
    <t>Краткосрочные обязательства по договорам аренды</t>
  </si>
  <si>
    <t>Краткосрочные обязательства по договорам с покупателями</t>
  </si>
  <si>
    <t>Текущий налог на прибыль к уплате</t>
  </si>
  <si>
    <t>Начисленные обязательства</t>
  </si>
  <si>
    <t>НДС и прочие налоги к уплате</t>
  </si>
  <si>
    <t>Торговая и прочая кредиторская задолженность связанным сторонам</t>
  </si>
  <si>
    <t>Торговая и прочая кредиторская задолженность</t>
  </si>
  <si>
    <t>Чистые активы, приходящиеся на неконтролирующие доли участия</t>
  </si>
  <si>
    <t>Долгосрочные обязательства по договорам с покупателями</t>
  </si>
  <si>
    <t>Долгосрочные кредиты и займы</t>
  </si>
  <si>
    <t>Отложенные налоговые обязательства</t>
  </si>
  <si>
    <t>Долгосрочное вознаграждение сотрудникам</t>
  </si>
  <si>
    <t>Долгосрочные кредиты и займы, полученные от связанных сторон</t>
  </si>
  <si>
    <t>Обязательства по договорам аренды</t>
  </si>
  <si>
    <t>ДОЛГОСРОЧНЫЕ ОБЯЗАТЕЛЬСТВА</t>
  </si>
  <si>
    <t>Капитал</t>
  </si>
  <si>
    <t>Дополнительный оплаченный капитал</t>
  </si>
  <si>
    <t>Нераспределенный убыток</t>
  </si>
  <si>
    <t>Нераспределенная прибыль</t>
  </si>
  <si>
    <t>Операционная деятельность</t>
  </si>
  <si>
    <t>Прибыль до налогооблажения</t>
  </si>
  <si>
    <t>Корректировки:</t>
  </si>
  <si>
    <t>Амортизация и обесценение основных средств</t>
  </si>
  <si>
    <t>Амортизация нематериальных активов</t>
  </si>
  <si>
    <t>Амортизация активов в форме права пользования</t>
  </si>
  <si>
    <t>Курсовые разницы</t>
  </si>
  <si>
    <t>Финансовые доходы</t>
  </si>
  <si>
    <t>Финансовые расходы</t>
  </si>
  <si>
    <t>Прибыль от выбытия дочерних рганизаций</t>
  </si>
  <si>
    <t>Прибыль от выбытия основных средст и нематериальных активов</t>
  </si>
  <si>
    <t>Доля в прибылях/(убытках) ассоциированных организаций</t>
  </si>
  <si>
    <t>Изменение неконтролирующей доли участия организаций</t>
  </si>
  <si>
    <t>Изменение оборотного капитала:</t>
  </si>
  <si>
    <t>Увеличение торговой и прочей дебиторской задолженности, авансов выданных</t>
  </si>
  <si>
    <t>Увеличение запасов</t>
  </si>
  <si>
    <t>(Увеличение)/уменьшение активов по договорам с покупателями</t>
  </si>
  <si>
    <t>Увеличение торговой и прочей кредиторской задолженности, переменной части обязательств по правам аренды</t>
  </si>
  <si>
    <t>Увеличение обязательств по договорам с покупателями</t>
  </si>
  <si>
    <t>Увеличение оценочных обязательств</t>
  </si>
  <si>
    <t>Изменение в прочих активах</t>
  </si>
  <si>
    <t>Полученные проценты</t>
  </si>
  <si>
    <t>Уплаченные проценты</t>
  </si>
  <si>
    <t>Уплаченный налог на прибыль</t>
  </si>
  <si>
    <t>Инвестиционная деятельность</t>
  </si>
  <si>
    <t>Приобретение основных средств</t>
  </si>
  <si>
    <t>Поступления от продажи основных средств</t>
  </si>
  <si>
    <t>Приобретение нематериальных активов</t>
  </si>
  <si>
    <t>Поступления от продажи нематериальных активов</t>
  </si>
  <si>
    <t>Займы, выданные третьим сторонам</t>
  </si>
  <si>
    <t>Поступления по займам, выданным третьим сторонам</t>
  </si>
  <si>
    <t>Выбытие денежных средств при выбытии дочерних организаций</t>
  </si>
  <si>
    <t>Приобретение дочерней организации, за вычетом полученных денежных средств</t>
  </si>
  <si>
    <t>Чистые денежные средства, (использованные)/полученные в инвестиционной деятельности</t>
  </si>
  <si>
    <t>Финансовая деятельность</t>
  </si>
  <si>
    <t>Поступления от банковских займов и долговых обязательств</t>
  </si>
  <si>
    <t>Выплата банковских займов и долговых обязательств</t>
  </si>
  <si>
    <t>Погашение обязательств по аренде, не включая проценты</t>
  </si>
  <si>
    <t>Поступления от займов, предоставленных связанными сторонами</t>
  </si>
  <si>
    <t>Выплата займов связанным сторонам</t>
  </si>
  <si>
    <t>Приобретение неконтролирующей доли участия</t>
  </si>
  <si>
    <t>Продажа неконтролирующей доля участия</t>
  </si>
  <si>
    <t>Дивиденды, выплаченные собственникам материнской компании</t>
  </si>
  <si>
    <t>Дивиденды, выплаченные неконтролирующим участникам</t>
  </si>
  <si>
    <t>Распределение дополнительно оплаченного капитала</t>
  </si>
  <si>
    <t>Взнос в дополнительно оплаченные капитал</t>
  </si>
  <si>
    <t>Чистые денежные средства (использованные)/полученные в результате финансовой деятельности</t>
  </si>
  <si>
    <t>Чистое изменение денежных средств и их эквивалентов</t>
  </si>
  <si>
    <t>Чистая курсовая разница</t>
  </si>
  <si>
    <t>Денежные средства и их эквиваленты на начало периода</t>
  </si>
  <si>
    <t>Денежные средства и их эквиваленты на конец периода</t>
  </si>
  <si>
    <t>млн. руб.</t>
  </si>
  <si>
    <t>млн.руб.</t>
  </si>
  <si>
    <t>Отчет о финансовом положении</t>
  </si>
  <si>
    <t>Отчет о прибыли и убытке и прочем совокупном доходе</t>
  </si>
  <si>
    <t>Отчет о движении денежных средств</t>
  </si>
  <si>
    <t>Ключевые финансовые и операционные показатели</t>
  </si>
  <si>
    <t>Выручка по договорам с покупателями</t>
  </si>
  <si>
    <t>Себестоимость продаж</t>
  </si>
  <si>
    <t>Валовая прибыль</t>
  </si>
  <si>
    <t>Административные расходы</t>
  </si>
  <si>
    <t>Амортизация основных средств, нематериальных активов и активов в форме права пользования</t>
  </si>
  <si>
    <t>Расходы на продажу и распространение</t>
  </si>
  <si>
    <t>Затраты на исследования и разработки</t>
  </si>
  <si>
    <t>Прочие операционные доходы</t>
  </si>
  <si>
    <t>Операционная прибыль</t>
  </si>
  <si>
    <t>Прочие доходы</t>
  </si>
  <si>
    <t>Прочие расходы</t>
  </si>
  <si>
    <t>Прибыль до налогообложения</t>
  </si>
  <si>
    <t>Расход по налогу на прибыль</t>
  </si>
  <si>
    <t>Прибыль за год</t>
  </si>
  <si>
    <t>Чистая прибыль, приходящаяся на собственников материнской компании</t>
  </si>
  <si>
    <t>прирост выручки</t>
  </si>
  <si>
    <t>Чистая прибыль</t>
  </si>
  <si>
    <t>OIBDA</t>
  </si>
  <si>
    <t>Капитализированные расходы</t>
  </si>
  <si>
    <t>OIBDAC</t>
  </si>
  <si>
    <t>Чистый долг</t>
  </si>
  <si>
    <t>Чистый долг/OIBDA</t>
  </si>
  <si>
    <t xml:space="preserve">Денежные средства и их эквиваленты </t>
  </si>
  <si>
    <t>ед.изм.</t>
  </si>
  <si>
    <t>Долгосрочные обязательства по договорам аренды</t>
  </si>
  <si>
    <t>х</t>
  </si>
  <si>
    <t>Лицензии</t>
  </si>
  <si>
    <t>Работы по технической поддержке</t>
  </si>
  <si>
    <t>Подписка на ПО</t>
  </si>
  <si>
    <t>Услуги по обучению</t>
  </si>
  <si>
    <t>Выручка, в т.ч.:</t>
  </si>
  <si>
    <t>%</t>
  </si>
  <si>
    <t>Численность</t>
  </si>
  <si>
    <t>чел.</t>
  </si>
  <si>
    <t>Количество клиентов</t>
  </si>
  <si>
    <t>#</t>
  </si>
  <si>
    <t>Доля IT персонала</t>
  </si>
  <si>
    <t>Свободный денежный поток:</t>
  </si>
  <si>
    <t>[1]</t>
  </si>
  <si>
    <t>[2]</t>
  </si>
  <si>
    <t>Расходы на вознаграждения работникам</t>
  </si>
  <si>
    <t>Расходные материалы</t>
  </si>
  <si>
    <t>Субподрядные работы</t>
  </si>
  <si>
    <t>Прочие</t>
  </si>
  <si>
    <t>Себестоимость продаж, в т.ч.:</t>
  </si>
  <si>
    <t>Расходы на оплату труда и содержание персонала, включая налоги</t>
  </si>
  <si>
    <t>Премии и бонусы сотрудникам</t>
  </si>
  <si>
    <t>Расходы на аренду и содержание офиса</t>
  </si>
  <si>
    <t>Профессиональные услуги</t>
  </si>
  <si>
    <t>Начисленные налоги (кроме налога на прибыль)</t>
  </si>
  <si>
    <t>Командировочные и представительские расходы</t>
  </si>
  <si>
    <t>Услуги банков</t>
  </si>
  <si>
    <t>Административные расходы, в т.ч.:</t>
  </si>
  <si>
    <t>Выполнение работ</t>
  </si>
  <si>
    <t>ИТОГО КАПИТАЛ</t>
  </si>
  <si>
    <t>Неконтрулирующие доли участников</t>
  </si>
  <si>
    <t>КАПИТАЛ И ОБЯЗАТЕЛЬСТВА</t>
  </si>
  <si>
    <t>КРАТКОСРОЧНЫЕ ОБЯЗАТЕЛЬСТВА ЗА ИСКЛЮЧЕНИЕМ ЧИСТЫХ АКТИВОВ, ПРИХОДЯЩИХСЯ НА УЧАСТНИКОВ ОБЩЕСТВА</t>
  </si>
  <si>
    <t>ЧИСТЫЕ АКТИВЫ</t>
  </si>
  <si>
    <t>Уставный капитал</t>
  </si>
  <si>
    <t>ИТОГО ЧИСТЫЕ АКТИВЫ</t>
  </si>
  <si>
    <t>участников Общества</t>
  </si>
  <si>
    <t>ИТОГО ОБЯЗАТЕЛЬСТВА</t>
  </si>
  <si>
    <t>ИТОГО ОБЯЗАТЕЛЬСТВА И КАПИТАЛ</t>
  </si>
  <si>
    <t>ИТОГО АКТИВЫ</t>
  </si>
  <si>
    <t>Чистые денежные средства, полученные от операционной деятельности</t>
  </si>
  <si>
    <t>Детальные расшифровки статей</t>
  </si>
  <si>
    <t>Программа долгосрочной мотивации</t>
  </si>
  <si>
    <t>Начисление резерва по ожидаемым кредитным убыткам</t>
  </si>
  <si>
    <t>Торговая и прочая дебиторская задолженность</t>
  </si>
  <si>
    <t>Капитал, относящийся к акционерам материнской организации</t>
  </si>
  <si>
    <t>Итого капитал, относящийся к акционерам материнской компании</t>
  </si>
  <si>
    <t>Доход от выбытия ассоциированной организации</t>
  </si>
  <si>
    <t>Поступления по займам, выданным связанным сторонам</t>
  </si>
  <si>
    <t>Займы, выданные связанным сторонам</t>
  </si>
  <si>
    <t>Вклад в уставный капитал</t>
  </si>
  <si>
    <t>Вклад в доополнительно оплаченный капитал</t>
  </si>
  <si>
    <t>Скррректированный показатель OIBDA</t>
  </si>
  <si>
    <t>Амортизация</t>
  </si>
  <si>
    <t>NIC</t>
  </si>
  <si>
    <t>IR@arenadata.io</t>
  </si>
  <si>
    <t xml:space="preserve">Справочно: Чистый долг/Скорр. OIBDA </t>
  </si>
  <si>
    <t>Финансовые показатели</t>
  </si>
  <si>
    <t>Операционные показатели</t>
  </si>
  <si>
    <t>Содержание</t>
  </si>
  <si>
    <t>Заявление об ограничении ответственности</t>
  </si>
  <si>
    <t>Контакты</t>
  </si>
  <si>
    <t xml:space="preserve">Выплаченные дивиденды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</si>
</sst>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;\(#,##0\);&quot;-&quot;"/>
    <numFmt numFmtId="166" formatCode="0.00\x"/>
    <numFmt numFmtId="167" formatCode="#,##0.0"/>
    <numFmt numFmtId="168" formatCode="0.0"/>
    <numFmt numFmtId="169" formatCode="#,##0.0;\(#,##0.0\);&quot;-&quot;"/>
    <numFmt numFmtId="170" formatCode="#,##0.000"/>
  </numFmts>
  <fonts count="18">
    <font>
      <sz val="12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  <font>
      <sz val="12"/>
      <color theme="1"/>
      <name val="Montserrat Regular"/>
      <charset val="204"/>
    </font>
    <font>
      <sz val="8"/>
      <color theme="1"/>
      <name val="Montserrat Regular"/>
      <charset val="204"/>
    </font>
    <font>
      <sz val="10"/>
      <color theme="1"/>
      <name val="Montserrat Regular"/>
      <charset val="204"/>
    </font>
    <font>
      <b/>
      <sz val="10"/>
      <color theme="1"/>
      <name val="Montserrat Regular"/>
      <charset val="204"/>
    </font>
    <font>
      <sz val="10"/>
      <color theme="0"/>
      <name val="Montserrat Regular"/>
      <charset val="204"/>
    </font>
    <font>
      <sz val="8"/>
      <color theme="0" tint="-0.249977111117893"/>
      <name val="Montserrat Regular"/>
      <charset val="204"/>
    </font>
    <font>
      <i/>
      <sz val="8"/>
      <color theme="0" tint="-0.249977111117893"/>
      <name val="Montserrat Regular"/>
      <charset val="204"/>
    </font>
    <font>
      <i/>
      <sz val="10"/>
      <color theme="1"/>
      <name val="Montserrat Regular"/>
      <charset val="204"/>
    </font>
    <font>
      <b/>
      <i/>
      <sz val="10"/>
      <color theme="1"/>
      <name val="Montserrat Regular"/>
      <charset val="204"/>
    </font>
    <font>
      <sz val="9"/>
      <color theme="1"/>
      <name val="Aptos Narrow"/>
      <family val="2"/>
      <charset val="204"/>
      <scheme val="minor"/>
    </font>
    <font>
      <u/>
      <sz val="9"/>
      <color theme="10"/>
      <name val="Aptos Narrow"/>
      <family val="2"/>
      <charset val="204"/>
      <scheme val="minor"/>
    </font>
    <font>
      <b/>
      <sz val="11"/>
      <color theme="1"/>
      <name val="Montserrat Regular"/>
      <charset val="204"/>
    </font>
    <font>
      <sz val="12"/>
      <color theme="1"/>
      <name val="Montserrat"/>
    </font>
    <font>
      <b/>
      <u/>
      <sz val="12"/>
      <color theme="10"/>
      <name val="Montserrat"/>
    </font>
    <font>
      <sz val="10"/>
      <name val="Aptos Narrow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BD8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165" fontId="4" fillId="0" borderId="0" xfId="0" applyNumberFormat="1" applyFont="1"/>
    <xf numFmtId="9" fontId="4" fillId="0" borderId="0" xfId="2" applyFont="1"/>
    <xf numFmtId="164" fontId="4" fillId="0" borderId="0" xfId="1" applyFont="1"/>
    <xf numFmtId="165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5" fillId="0" borderId="0" xfId="2" applyFont="1"/>
    <xf numFmtId="165" fontId="5" fillId="0" borderId="0" xfId="0" applyNumberFormat="1" applyFont="1"/>
    <xf numFmtId="165" fontId="6" fillId="0" borderId="0" xfId="0" applyNumberFormat="1" applyFont="1"/>
    <xf numFmtId="0" fontId="5" fillId="0" borderId="0" xfId="0" applyFont="1"/>
    <xf numFmtId="0" fontId="7" fillId="0" borderId="0" xfId="0" applyFont="1"/>
    <xf numFmtId="165" fontId="6" fillId="0" borderId="1" xfId="0" applyNumberFormat="1" applyFont="1" applyBorder="1"/>
    <xf numFmtId="165" fontId="8" fillId="0" borderId="0" xfId="0" applyNumberFormat="1" applyFont="1"/>
    <xf numFmtId="165" fontId="9" fillId="0" borderId="0" xfId="0" applyNumberFormat="1" applyFont="1" applyAlignment="1">
      <alignment vertical="center"/>
    </xf>
    <xf numFmtId="0" fontId="6" fillId="0" borderId="0" xfId="0" applyFont="1"/>
    <xf numFmtId="3" fontId="5" fillId="0" borderId="0" xfId="0" applyNumberFormat="1" applyFont="1"/>
    <xf numFmtId="0" fontId="10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5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12" fillId="0" borderId="0" xfId="0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167" fontId="6" fillId="0" borderId="0" xfId="0" applyNumberFormat="1" applyFont="1"/>
    <xf numFmtId="0" fontId="11" fillId="0" borderId="0" xfId="0" applyFont="1"/>
    <xf numFmtId="168" fontId="6" fillId="0" borderId="0" xfId="0" applyNumberFormat="1" applyFont="1"/>
    <xf numFmtId="168" fontId="5" fillId="0" borderId="0" xfId="0" applyNumberFormat="1" applyFont="1"/>
    <xf numFmtId="167" fontId="5" fillId="0" borderId="0" xfId="0" applyNumberFormat="1" applyFont="1"/>
    <xf numFmtId="167" fontId="6" fillId="0" borderId="1" xfId="0" applyNumberFormat="1" applyFont="1" applyBorder="1"/>
    <xf numFmtId="169" fontId="5" fillId="0" borderId="0" xfId="0" applyNumberFormat="1" applyFont="1"/>
    <xf numFmtId="169" fontId="7" fillId="0" borderId="0" xfId="0" applyNumberFormat="1" applyFont="1"/>
    <xf numFmtId="169" fontId="6" fillId="0" borderId="1" xfId="0" applyNumberFormat="1" applyFont="1" applyBorder="1"/>
    <xf numFmtId="167" fontId="11" fillId="0" borderId="0" xfId="0" applyNumberFormat="1" applyFont="1"/>
    <xf numFmtId="167" fontId="6" fillId="0" borderId="2" xfId="0" applyNumberFormat="1" applyFont="1" applyBorder="1"/>
    <xf numFmtId="167" fontId="6" fillId="0" borderId="3" xfId="0" applyNumberFormat="1" applyFont="1" applyBorder="1"/>
    <xf numFmtId="167" fontId="6" fillId="0" borderId="4" xfId="0" applyNumberFormat="1" applyFont="1" applyBorder="1"/>
    <xf numFmtId="167" fontId="6" fillId="0" borderId="5" xfId="0" applyNumberFormat="1" applyFont="1" applyBorder="1"/>
    <xf numFmtId="165" fontId="6" fillId="0" borderId="3" xfId="0" applyNumberFormat="1" applyFont="1" applyBorder="1"/>
    <xf numFmtId="169" fontId="6" fillId="0" borderId="3" xfId="0" applyNumberFormat="1" applyFont="1" applyBorder="1"/>
    <xf numFmtId="165" fontId="6" fillId="0" borderId="3" xfId="0" applyNumberFormat="1" applyFont="1" applyBorder="1" applyAlignment="1">
      <alignment vertical="center" wrapText="1"/>
    </xf>
    <xf numFmtId="169" fontId="6" fillId="0" borderId="3" xfId="0" applyNumberFormat="1" applyFont="1" applyBorder="1" applyAlignment="1">
      <alignment vertical="center"/>
    </xf>
    <xf numFmtId="169" fontId="6" fillId="0" borderId="0" xfId="0" applyNumberFormat="1" applyFont="1"/>
    <xf numFmtId="170" fontId="0" fillId="0" borderId="0" xfId="0" applyNumberFormat="1"/>
    <xf numFmtId="9" fontId="10" fillId="0" borderId="0" xfId="2" applyFont="1" applyBorder="1"/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1" fontId="5" fillId="0" borderId="0" xfId="0" applyNumberFormat="1" applyFont="1"/>
    <xf numFmtId="9" fontId="5" fillId="0" borderId="0" xfId="2" applyFont="1" applyBorder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14" fillId="0" borderId="3" xfId="0" applyFont="1" applyBorder="1"/>
    <xf numFmtId="0" fontId="10" fillId="0" borderId="3" xfId="0" applyFont="1" applyBorder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/>
    <xf numFmtId="165" fontId="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3" borderId="0" xfId="3" applyFont="1" applyFill="1"/>
    <xf numFmtId="0" fontId="16" fillId="0" borderId="0" xfId="3" applyFont="1"/>
    <xf numFmtId="3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left" indent="1"/>
    </xf>
    <xf numFmtId="9" fontId="5" fillId="0" borderId="0" xfId="2" applyFont="1" applyFill="1"/>
    <xf numFmtId="0" fontId="10" fillId="0" borderId="0" xfId="0" applyFont="1" applyAlignment="1">
      <alignment horizontal="center"/>
    </xf>
    <xf numFmtId="166" fontId="10" fillId="0" borderId="0" xfId="0" applyNumberFormat="1" applyFont="1"/>
    <xf numFmtId="0" fontId="17" fillId="4" borderId="0" xfId="0" applyFont="1" applyFill="1"/>
    <xf numFmtId="0" fontId="16" fillId="0" borderId="0" xfId="3" applyFont="1" applyAlignment="1">
      <alignment vertical="center"/>
    </xf>
    <xf numFmtId="0" fontId="15" fillId="0" borderId="0" xfId="0" applyFont="1" applyAlignment="1"/>
    <xf numFmtId="0" fontId="17" fillId="4" borderId="0" xfId="0" applyFont="1" applyFill="1" applyAlignment="1">
      <alignment horizontal="justify" vertical="justify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38A6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25400</xdr:rowOff>
    </xdr:to>
    <xdr:sp macro="" textlink="">
      <xdr:nvSpPr>
        <xdr:cNvPr id="4097" name="AutoShape 1" descr="Picture background">
          <a:extLst>
            <a:ext uri="{FF2B5EF4-FFF2-40B4-BE49-F238E27FC236}">
              <a16:creationId xmlns:a16="http://schemas.microsoft.com/office/drawing/2014/main" id="{CC5F5DCE-7F22-590E-D4A4-3B755FF616D6}"/>
            </a:ext>
          </a:extLst>
        </xdr:cNvPr>
        <xdr:cNvSpPr>
          <a:spLocks noChangeAspect="1" noChangeArrowheads="1"/>
        </xdr:cNvSpPr>
      </xdr:nvSpPr>
      <xdr:spPr bwMode="auto">
        <a:xfrm>
          <a:off x="0" y="2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355600</xdr:colOff>
      <xdr:row>0</xdr:row>
      <xdr:rowOff>127000</xdr:rowOff>
    </xdr:from>
    <xdr:to>
      <xdr:col>1</xdr:col>
      <xdr:colOff>885825</xdr:colOff>
      <xdr:row>3</xdr:row>
      <xdr:rowOff>50399</xdr:rowOff>
    </xdr:to>
    <xdr:pic>
      <xdr:nvPicPr>
        <xdr:cNvPr id="2" name="Рисунок 1" descr="Picture background">
          <a:extLst>
            <a:ext uri="{FF2B5EF4-FFF2-40B4-BE49-F238E27FC236}">
              <a16:creationId xmlns:a16="http://schemas.microsoft.com/office/drawing/2014/main" id="{2DB5FC5D-7434-0B32-14ED-A8E8D2FB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27000"/>
          <a:ext cx="1520825" cy="72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933451</xdr:colOff>
      <xdr:row>18</xdr:row>
      <xdr:rowOff>266699</xdr:rowOff>
    </xdr:from>
    <xdr:to>
      <xdr:col>2</xdr:col>
      <xdr:colOff>3371850</xdr:colOff>
      <xdr:row>25</xdr:row>
      <xdr:rowOff>123824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17E554-CB72-4541-BEE0-C35B38E73EC5}"/>
            </a:ext>
          </a:extLst>
        </xdr:cNvPr>
        <xdr:cNvSpPr txBox="1"/>
      </xdr:nvSpPr>
      <xdr:spPr>
        <a:xfrm>
          <a:off x="933451" y="5067299"/>
          <a:ext cx="4571999" cy="1724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Данный</a:t>
          </a:r>
          <a:r>
            <a:rPr lang="ru-RU" sz="900" baseline="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 документ</a:t>
          </a:r>
          <a:r>
            <a:rPr lang="ru-RU" sz="90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 включает финансовую информацию, подготовленную в соответствии с международными стандартами финансовой отчетности (МСФО), а также иные финансовые величины, которые упоминаются как не относящиеся к МСФО. Показатели, не являющиеся финансовыми величинами МСФО, должны рассматриваться в качестве дополнения к показателям, подготовленным по МСФО. </a:t>
          </a:r>
          <a:endParaRPr lang="en-US" sz="900">
            <a:solidFill>
              <a:schemeClr val="dk1"/>
            </a:solidFill>
            <a:effectLst/>
            <a:latin typeface="Montserrat" pitchFamily="2" charset="-52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solidFill>
                <a:schemeClr val="dk1"/>
              </a:solidFill>
              <a:effectLst/>
              <a:latin typeface="Montserrat" pitchFamily="2" charset="-52"/>
              <a:ea typeface="+mn-ea"/>
              <a:cs typeface="+mn-cs"/>
            </a:rPr>
            <a:t>Вследствие округления отдельные величины могут отличаться.</a:t>
          </a:r>
        </a:p>
        <a:p>
          <a:endParaRPr lang="ru-RU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arenadata.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CFFB-0FE7-E04B-9C9B-918119008459}">
  <dimension ref="B6:G29"/>
  <sheetViews>
    <sheetView showGridLines="0" tabSelected="1" workbookViewId="0">
      <selection activeCell="G18" sqref="G18"/>
    </sheetView>
  </sheetViews>
  <sheetFormatPr defaultColWidth="11.44140625" defaultRowHeight="21"/>
  <cols>
    <col min="1" max="1" width="11.44140625" style="71"/>
    <col min="2" max="2" width="13.44140625" style="71" customWidth="1"/>
    <col min="3" max="3" width="60.109375" style="71" customWidth="1"/>
    <col min="4" max="16384" width="11.44140625" style="71"/>
  </cols>
  <sheetData>
    <row r="6" spans="2:3">
      <c r="B6" s="71" t="s">
        <v>182</v>
      </c>
    </row>
    <row r="9" spans="2:3">
      <c r="B9" s="72">
        <v>1</v>
      </c>
      <c r="C9" s="73" t="s">
        <v>94</v>
      </c>
    </row>
    <row r="10" spans="2:3">
      <c r="B10" s="72">
        <v>2</v>
      </c>
      <c r="C10" s="73" t="s">
        <v>95</v>
      </c>
    </row>
    <row r="11" spans="2:3">
      <c r="B11" s="72">
        <v>3</v>
      </c>
      <c r="C11" s="73" t="s">
        <v>96</v>
      </c>
    </row>
    <row r="12" spans="2:3">
      <c r="B12" s="72">
        <v>4</v>
      </c>
      <c r="C12" s="73" t="s">
        <v>97</v>
      </c>
    </row>
    <row r="15" spans="2:3">
      <c r="B15" s="82" t="s">
        <v>184</v>
      </c>
      <c r="C15" s="81" t="s">
        <v>178</v>
      </c>
    </row>
    <row r="16" spans="2:3">
      <c r="C16" s="74"/>
    </row>
    <row r="17" spans="2:7">
      <c r="C17" s="74"/>
    </row>
    <row r="19" spans="2:7">
      <c r="B19" s="71" t="s">
        <v>183</v>
      </c>
      <c r="C19" s="80"/>
      <c r="D19" s="80"/>
      <c r="E19" s="80"/>
      <c r="F19" s="80"/>
      <c r="G19" s="80"/>
    </row>
    <row r="20" spans="2:7">
      <c r="B20" s="83"/>
      <c r="C20" s="83"/>
      <c r="D20" s="83"/>
      <c r="E20" s="83"/>
      <c r="F20" s="83"/>
      <c r="G20" s="83"/>
    </row>
    <row r="21" spans="2:7">
      <c r="B21" s="80"/>
      <c r="C21" s="80"/>
      <c r="D21" s="80"/>
      <c r="E21" s="80"/>
      <c r="F21" s="80"/>
      <c r="G21" s="80"/>
    </row>
    <row r="22" spans="2:7">
      <c r="B22" s="80"/>
      <c r="C22" s="80"/>
      <c r="D22" s="80"/>
      <c r="E22" s="80"/>
      <c r="F22" s="80"/>
      <c r="G22" s="80"/>
    </row>
    <row r="23" spans="2:7">
      <c r="B23" s="80"/>
      <c r="C23" s="80"/>
      <c r="D23" s="80"/>
      <c r="E23" s="80"/>
      <c r="F23" s="80"/>
      <c r="G23" s="80"/>
    </row>
    <row r="24" spans="2:7">
      <c r="B24" s="80"/>
      <c r="C24" s="80"/>
      <c r="D24" s="80"/>
      <c r="E24" s="80"/>
      <c r="F24" s="80"/>
      <c r="G24" s="80"/>
    </row>
    <row r="25" spans="2:7">
      <c r="B25" s="80"/>
      <c r="C25" s="80"/>
      <c r="D25" s="80"/>
      <c r="E25" s="80"/>
      <c r="F25" s="80"/>
      <c r="G25" s="80"/>
    </row>
    <row r="26" spans="2:7">
      <c r="B26" s="80"/>
      <c r="C26" s="80"/>
      <c r="D26" s="80"/>
      <c r="E26" s="80"/>
      <c r="F26" s="80"/>
      <c r="G26" s="80"/>
    </row>
    <row r="27" spans="2:7">
      <c r="B27" s="80"/>
      <c r="C27" s="80"/>
      <c r="D27" s="80"/>
      <c r="E27" s="80"/>
      <c r="F27" s="80"/>
      <c r="G27" s="80"/>
    </row>
    <row r="28" spans="2:7">
      <c r="B28" s="80"/>
      <c r="C28" s="80"/>
      <c r="D28" s="80"/>
      <c r="E28" s="80"/>
      <c r="F28" s="80"/>
      <c r="G28" s="80"/>
    </row>
    <row r="29" spans="2:7">
      <c r="B29" s="80"/>
      <c r="C29" s="80"/>
      <c r="D29" s="80"/>
      <c r="E29" s="80"/>
      <c r="F29" s="80"/>
      <c r="G29" s="80"/>
    </row>
  </sheetData>
  <mergeCells count="1">
    <mergeCell ref="B20:G20"/>
  </mergeCells>
  <hyperlinks>
    <hyperlink ref="C9" location="BS!D5" display="Отчет о финансовом положении" xr:uid="{F174D1D0-A195-D84D-9EB8-9966BB376901}"/>
    <hyperlink ref="C10" location="PL!D5" display="Отчет о прибыли и убытке и прочем совокупном доходе" xr:uid="{16B2B5FF-86F4-FC42-9CCF-52CFC83E25F7}"/>
    <hyperlink ref="C11" location="CF!D5" display="Отчет о движении денежных средств" xr:uid="{0046068A-FB92-F546-B3D6-1A56F2FABDE3}"/>
    <hyperlink ref="C12" location="Лист5!A1" display="Ключевые финансовые и операционные показатели" xr:uid="{AA7DBA3D-9D5A-424B-B4FC-7E78541EB663}"/>
    <hyperlink ref="C15" r:id="rId1" xr:uid="{B3FBF2CC-1AEE-4561-A3B5-91BA9A5DB98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3BF4-DA4D-BD40-94E8-8CF21F94BF42}">
  <dimension ref="A2:F45"/>
  <sheetViews>
    <sheetView showGridLines="0" workbookViewId="0">
      <selection activeCell="B44" sqref="B44"/>
    </sheetView>
  </sheetViews>
  <sheetFormatPr defaultColWidth="11.44140625" defaultRowHeight="18"/>
  <cols>
    <col min="2" max="2" width="89" style="12" bestFit="1" customWidth="1"/>
    <col min="3" max="5" width="10.77734375" style="12"/>
  </cols>
  <sheetData>
    <row r="2" spans="1:6">
      <c r="C2" s="5"/>
      <c r="D2" s="5"/>
      <c r="E2" s="5"/>
    </row>
    <row r="3" spans="1:6" ht="16.5">
      <c r="B3" s="6" t="s">
        <v>93</v>
      </c>
      <c r="C3" s="7">
        <v>2021</v>
      </c>
      <c r="D3" s="7">
        <v>2022</v>
      </c>
      <c r="E3" s="7">
        <v>2023</v>
      </c>
      <c r="F3" s="7">
        <v>2024</v>
      </c>
    </row>
    <row r="5" spans="1:6">
      <c r="B5" s="17" t="s">
        <v>98</v>
      </c>
      <c r="C5" s="33">
        <v>1554.953</v>
      </c>
      <c r="D5" s="33">
        <v>2494.1239999999998</v>
      </c>
      <c r="E5" s="33">
        <v>3950.6860000000001</v>
      </c>
      <c r="F5" s="33">
        <v>6014.692</v>
      </c>
    </row>
    <row r="6" spans="1:6">
      <c r="A6" s="32" t="s">
        <v>136</v>
      </c>
      <c r="B6" s="12" t="s">
        <v>99</v>
      </c>
      <c r="C6" s="37">
        <v>-164.9</v>
      </c>
      <c r="D6" s="37">
        <v>-327.53399999999999</v>
      </c>
      <c r="E6" s="37">
        <v>-260.577</v>
      </c>
      <c r="F6" s="37">
        <v>-481.57400000000001</v>
      </c>
    </row>
    <row r="7" spans="1:6">
      <c r="A7" s="31"/>
      <c r="B7" s="17" t="s">
        <v>100</v>
      </c>
      <c r="C7" s="33">
        <f>C5+C6</f>
        <v>1390.0529999999999</v>
      </c>
      <c r="D7" s="33">
        <f>D5+D6</f>
        <v>2166.5899999999997</v>
      </c>
      <c r="E7" s="33">
        <f>E5+E6</f>
        <v>3690.1090000000004</v>
      </c>
      <c r="F7" s="33">
        <f>F5+F6</f>
        <v>5533.1180000000004</v>
      </c>
    </row>
    <row r="8" spans="1:6">
      <c r="A8" s="32" t="s">
        <v>137</v>
      </c>
      <c r="B8" s="12" t="s">
        <v>101</v>
      </c>
      <c r="C8" s="37">
        <v>-688.63499999999999</v>
      </c>
      <c r="D8" s="37">
        <v>-1250.2070000000001</v>
      </c>
      <c r="E8" s="37">
        <v>-2004.441</v>
      </c>
      <c r="F8" s="37">
        <v>-3229.922</v>
      </c>
    </row>
    <row r="9" spans="1:6">
      <c r="A9" s="32"/>
      <c r="B9" s="12" t="s">
        <v>165</v>
      </c>
      <c r="C9" s="37"/>
      <c r="D9" s="37"/>
      <c r="E9" s="37"/>
      <c r="F9" s="37">
        <v>-258.34899999999999</v>
      </c>
    </row>
    <row r="10" spans="1:6">
      <c r="B10" s="12" t="s">
        <v>102</v>
      </c>
      <c r="C10" s="37">
        <v>-29.372</v>
      </c>
      <c r="D10" s="37">
        <v>-47.966000000000001</v>
      </c>
      <c r="E10" s="37">
        <v>-67.03</v>
      </c>
      <c r="F10" s="37">
        <v>-102.735</v>
      </c>
    </row>
    <row r="11" spans="1:6">
      <c r="B11" s="12" t="s">
        <v>103</v>
      </c>
      <c r="C11" s="37">
        <v>-7.125</v>
      </c>
      <c r="D11" s="37">
        <v>-18.216999999999999</v>
      </c>
      <c r="E11" s="37">
        <v>-29.771000000000001</v>
      </c>
      <c r="F11" s="37">
        <v>-117.657</v>
      </c>
    </row>
    <row r="12" spans="1:6">
      <c r="B12" s="12" t="s">
        <v>104</v>
      </c>
      <c r="C12" s="37">
        <v>-3.4630000000000001</v>
      </c>
      <c r="D12" s="37"/>
      <c r="E12" s="37"/>
    </row>
    <row r="13" spans="1:6">
      <c r="B13" s="12" t="s">
        <v>166</v>
      </c>
      <c r="C13" s="37"/>
      <c r="D13" s="37"/>
      <c r="E13" s="37"/>
      <c r="F13" s="37">
        <v>-0.79200000000000004</v>
      </c>
    </row>
    <row r="14" spans="1:6">
      <c r="B14" s="12" t="s">
        <v>105</v>
      </c>
      <c r="C14" s="37">
        <v>2.9660000000000002</v>
      </c>
      <c r="D14" s="37">
        <v>6.02</v>
      </c>
      <c r="E14" s="37">
        <v>5.9640000000000004</v>
      </c>
      <c r="F14" s="37">
        <v>7.7160000000000002</v>
      </c>
    </row>
    <row r="15" spans="1:6">
      <c r="B15" s="17" t="s">
        <v>106</v>
      </c>
      <c r="C15" s="33">
        <f>SUM(C7:C14)</f>
        <v>664.42399999999998</v>
      </c>
      <c r="D15" s="33">
        <f>SUM(D7:D14)</f>
        <v>856.21999999999957</v>
      </c>
      <c r="E15" s="33">
        <f>SUM(E7:E14)</f>
        <v>1594.8310000000004</v>
      </c>
      <c r="F15" s="33">
        <f>SUM(F7:F14)</f>
        <v>1831.3790000000006</v>
      </c>
    </row>
    <row r="16" spans="1:6">
      <c r="B16" s="12" t="s">
        <v>52</v>
      </c>
      <c r="C16" s="37"/>
      <c r="D16" s="37">
        <v>-4.0199999999999996</v>
      </c>
      <c r="E16" s="37">
        <v>16.727</v>
      </c>
      <c r="F16" s="37">
        <v>0</v>
      </c>
    </row>
    <row r="17" spans="1:6">
      <c r="B17" s="12" t="s">
        <v>48</v>
      </c>
      <c r="C17" s="37">
        <v>49.036000000000001</v>
      </c>
      <c r="D17" s="37">
        <v>106.996</v>
      </c>
      <c r="E17" s="37">
        <v>88.963999999999999</v>
      </c>
      <c r="F17" s="37">
        <v>185.31</v>
      </c>
    </row>
    <row r="18" spans="1:6">
      <c r="B18" s="12" t="s">
        <v>49</v>
      </c>
      <c r="C18" s="37">
        <v>-46.548999999999999</v>
      </c>
      <c r="D18" s="37">
        <v>-80.162000000000006</v>
      </c>
      <c r="E18" s="37">
        <v>-248.10400000000001</v>
      </c>
      <c r="F18" s="37">
        <v>-222.19800000000001</v>
      </c>
    </row>
    <row r="19" spans="1:6">
      <c r="B19" s="12" t="s">
        <v>107</v>
      </c>
      <c r="C19" s="37">
        <v>0.21299999999999999</v>
      </c>
      <c r="D19" s="37">
        <v>106.684</v>
      </c>
      <c r="E19" s="37">
        <v>26.664000000000001</v>
      </c>
      <c r="F19" s="37">
        <v>69.355000000000004</v>
      </c>
    </row>
    <row r="20" spans="1:6">
      <c r="B20" s="12" t="s">
        <v>108</v>
      </c>
      <c r="C20" s="37">
        <v>-3.0000000000000001E-3</v>
      </c>
      <c r="D20" s="37">
        <v>-8.0749999999999993</v>
      </c>
      <c r="E20" s="37">
        <v>-12.404</v>
      </c>
      <c r="F20" s="37">
        <v>-13.989000000000001</v>
      </c>
    </row>
    <row r="21" spans="1:6">
      <c r="B21" s="12" t="s">
        <v>47</v>
      </c>
      <c r="C21" s="37">
        <v>3.1819999999999999</v>
      </c>
      <c r="D21" s="37">
        <v>3.4660000000000002</v>
      </c>
      <c r="E21" s="37">
        <v>-0.55200000000000005</v>
      </c>
      <c r="F21" s="37">
        <v>0.19</v>
      </c>
    </row>
    <row r="22" spans="1:6">
      <c r="B22" s="17" t="s">
        <v>109</v>
      </c>
      <c r="C22" s="33">
        <f>SUM(C15:C21)</f>
        <v>670.303</v>
      </c>
      <c r="D22" s="33">
        <f>SUM(D15:D21)</f>
        <v>981.10899999999947</v>
      </c>
      <c r="E22" s="33">
        <f>SUM(E15:E21)</f>
        <v>1466.1260000000004</v>
      </c>
      <c r="F22" s="33">
        <f>SUM(F15:F21)</f>
        <v>1850.0470000000005</v>
      </c>
    </row>
    <row r="23" spans="1:6">
      <c r="B23" s="12" t="s">
        <v>110</v>
      </c>
      <c r="C23" s="37">
        <v>-19.094000000000001</v>
      </c>
      <c r="D23" s="37">
        <v>-10.773999999999999</v>
      </c>
      <c r="E23" s="37">
        <v>-9.6929999999999996</v>
      </c>
      <c r="F23" s="37">
        <v>88.375</v>
      </c>
    </row>
    <row r="24" spans="1:6" ht="18.75" thickBot="1">
      <c r="B24" s="26" t="s">
        <v>111</v>
      </c>
      <c r="C24" s="38">
        <f>SUM(C22:C23)</f>
        <v>651.20899999999995</v>
      </c>
      <c r="D24" s="38">
        <f>SUM(D22:D23)</f>
        <v>970.33499999999947</v>
      </c>
      <c r="E24" s="38">
        <f>SUM(E22:E23)</f>
        <v>1456.4330000000004</v>
      </c>
      <c r="F24" s="38">
        <f>SUM(F22:F23)</f>
        <v>1938.4220000000005</v>
      </c>
    </row>
    <row r="25" spans="1:6" ht="18.75" thickTop="1">
      <c r="B25" s="17"/>
      <c r="C25" s="37"/>
      <c r="D25" s="37"/>
      <c r="E25" s="37"/>
    </row>
    <row r="26" spans="1:6" ht="18.75" thickBot="1">
      <c r="B26" s="26" t="s">
        <v>112</v>
      </c>
      <c r="C26" s="38">
        <f>C24</f>
        <v>651.20899999999995</v>
      </c>
      <c r="D26" s="38">
        <f>D24</f>
        <v>970.33499999999947</v>
      </c>
      <c r="E26" s="38">
        <f>E24</f>
        <v>1456.4330000000004</v>
      </c>
      <c r="F26" s="38">
        <f>SUM(F24:F25)</f>
        <v>1938.4220000000005</v>
      </c>
    </row>
    <row r="27" spans="1:6" ht="18.75" thickTop="1"/>
    <row r="29" spans="1:6">
      <c r="B29" s="17" t="s">
        <v>164</v>
      </c>
    </row>
    <row r="30" spans="1:6">
      <c r="B30" s="17"/>
    </row>
    <row r="31" spans="1:6">
      <c r="A31" s="31" t="s">
        <v>136</v>
      </c>
      <c r="B31" s="17" t="s">
        <v>142</v>
      </c>
      <c r="C31" s="35">
        <f>SUM(C32:C35)</f>
        <v>-164.89999999999998</v>
      </c>
      <c r="D31" s="35">
        <f>SUM(D32:D35)</f>
        <v>-327.53399999999993</v>
      </c>
      <c r="E31" s="35">
        <f>SUM(E32:E35)</f>
        <v>-260.577</v>
      </c>
      <c r="F31" s="35">
        <f>SUM(F32:F35)</f>
        <v>-481.57399999999996</v>
      </c>
    </row>
    <row r="32" spans="1:6">
      <c r="B32" s="30" t="s">
        <v>138</v>
      </c>
      <c r="C32" s="36">
        <v>-164.59899999999999</v>
      </c>
      <c r="D32" s="36">
        <v>-323.44299999999998</v>
      </c>
      <c r="E32" s="36">
        <v>-226.15799999999999</v>
      </c>
      <c r="F32" s="36">
        <v>-295.31400000000002</v>
      </c>
    </row>
    <row r="33" spans="1:6">
      <c r="B33" s="30" t="s">
        <v>139</v>
      </c>
      <c r="C33" s="39">
        <v>0</v>
      </c>
      <c r="D33" s="36">
        <v>-3.8279999999999998</v>
      </c>
      <c r="E33" s="36">
        <v>-3.8719999999999999</v>
      </c>
      <c r="F33" s="36">
        <v>-6.0000000000000001E-3</v>
      </c>
    </row>
    <row r="34" spans="1:6">
      <c r="B34" s="30" t="s">
        <v>140</v>
      </c>
      <c r="C34" s="36">
        <f>-301/1000</f>
        <v>-0.30099999999999999</v>
      </c>
      <c r="D34" s="36">
        <v>-0.26300000000000001</v>
      </c>
      <c r="E34" s="36">
        <v>-28.146000000000001</v>
      </c>
      <c r="F34" s="36">
        <v>-186.20099999999999</v>
      </c>
    </row>
    <row r="35" spans="1:6">
      <c r="B35" s="30" t="s">
        <v>141</v>
      </c>
      <c r="C35" s="39">
        <v>0</v>
      </c>
      <c r="D35" s="39">
        <v>0</v>
      </c>
      <c r="E35" s="36">
        <v>-2.4009999999999998</v>
      </c>
      <c r="F35" s="36">
        <v>-5.2999999999999999E-2</v>
      </c>
    </row>
    <row r="38" spans="1:6">
      <c r="A38" s="31" t="s">
        <v>137</v>
      </c>
      <c r="B38" s="17" t="s">
        <v>150</v>
      </c>
      <c r="C38" s="33">
        <f>SUM(C39:C45)</f>
        <v>-688.63499999999999</v>
      </c>
      <c r="D38" s="33">
        <f>SUM(D39:D45)</f>
        <v>-1250.2070000000001</v>
      </c>
      <c r="E38" s="33">
        <f>SUM(E39:E45)</f>
        <v>-2004.441</v>
      </c>
      <c r="F38" s="33">
        <f>SUM(F39:F45)</f>
        <v>-3229.922</v>
      </c>
    </row>
    <row r="39" spans="1:6">
      <c r="B39" s="30" t="s">
        <v>143</v>
      </c>
      <c r="C39" s="37">
        <v>-326.74200000000002</v>
      </c>
      <c r="D39" s="37">
        <v>-751.16899999999998</v>
      </c>
      <c r="E39" s="37">
        <v>-1319.816</v>
      </c>
      <c r="F39" s="18">
        <v>-2221.973</v>
      </c>
    </row>
    <row r="40" spans="1:6">
      <c r="B40" s="30" t="s">
        <v>144</v>
      </c>
      <c r="C40" s="37">
        <v>-218.815</v>
      </c>
      <c r="D40" s="37">
        <v>-320.62200000000001</v>
      </c>
      <c r="E40" s="37">
        <v>-375.50099999999998</v>
      </c>
      <c r="F40" s="18">
        <v>-541.36400000000003</v>
      </c>
    </row>
    <row r="41" spans="1:6">
      <c r="B41" s="30" t="s">
        <v>145</v>
      </c>
      <c r="C41" s="37">
        <v>-34.499000000000002</v>
      </c>
      <c r="D41" s="37">
        <v>-76.451999999999998</v>
      </c>
      <c r="E41" s="37">
        <v>-129.727</v>
      </c>
      <c r="F41" s="18">
        <v>-135.63200000000001</v>
      </c>
    </row>
    <row r="42" spans="1:6">
      <c r="B42" s="30" t="s">
        <v>146</v>
      </c>
      <c r="C42" s="37">
        <v>-77.885999999999996</v>
      </c>
      <c r="D42" s="37">
        <v>-67.727999999999994</v>
      </c>
      <c r="E42" s="37">
        <v>-119.999</v>
      </c>
      <c r="F42" s="18">
        <v>-235.898</v>
      </c>
    </row>
    <row r="43" spans="1:6">
      <c r="B43" s="30" t="s">
        <v>147</v>
      </c>
      <c r="C43" s="37">
        <v>-25.922999999999998</v>
      </c>
      <c r="D43" s="37">
        <v>-26.547000000000001</v>
      </c>
      <c r="E43" s="37">
        <v>-43.927</v>
      </c>
      <c r="F43" s="18">
        <v>-69.215999999999994</v>
      </c>
    </row>
    <row r="44" spans="1:6">
      <c r="B44" s="30" t="s">
        <v>148</v>
      </c>
      <c r="C44" s="37">
        <v>-4.5960000000000001</v>
      </c>
      <c r="D44" s="37">
        <v>-7.4020000000000001</v>
      </c>
      <c r="E44" s="37">
        <v>-15.025</v>
      </c>
      <c r="F44" s="18">
        <v>-25.375</v>
      </c>
    </row>
    <row r="45" spans="1:6">
      <c r="B45" s="30" t="s">
        <v>149</v>
      </c>
      <c r="C45" s="37">
        <v>-0.17399999999999999</v>
      </c>
      <c r="D45" s="37">
        <v>-0.28699999999999998</v>
      </c>
      <c r="E45" s="37">
        <v>-0.44600000000000001</v>
      </c>
      <c r="F45" s="37">
        <v>-0.46400000000000002</v>
      </c>
    </row>
  </sheetData>
  <hyperlinks>
    <hyperlink ref="A6" location="PL!A29" display="[1]" xr:uid="{8787EA9B-95CB-BA4F-A3AA-835A2ABE4472}"/>
    <hyperlink ref="A8" location="PL!A36" display="[2]" xr:uid="{1848C5C0-CC25-504F-8255-ABB5DCE727D8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59FC-5142-3E4D-A9EB-E6AB78846ABF}">
  <dimension ref="B1:F73"/>
  <sheetViews>
    <sheetView showGridLines="0" workbookViewId="0">
      <selection activeCell="B72" sqref="B72"/>
    </sheetView>
  </sheetViews>
  <sheetFormatPr defaultColWidth="11.44140625" defaultRowHeight="17.25"/>
  <cols>
    <col min="2" max="2" width="62.6640625" style="1" customWidth="1"/>
    <col min="3" max="4" width="8.6640625" style="1"/>
    <col min="5" max="6" width="9.6640625" style="1" bestFit="1" customWidth="1"/>
  </cols>
  <sheetData>
    <row r="1" spans="2:6">
      <c r="C1" s="2"/>
      <c r="D1" s="3"/>
      <c r="E1" s="4"/>
      <c r="F1" s="4"/>
    </row>
    <row r="2" spans="2:6" ht="18">
      <c r="C2" s="5"/>
      <c r="D2" s="5"/>
      <c r="E2" s="5"/>
      <c r="F2" s="5"/>
    </row>
    <row r="3" spans="2:6" ht="16.5">
      <c r="B3" s="6" t="s">
        <v>93</v>
      </c>
      <c r="C3" s="7">
        <v>2021</v>
      </c>
      <c r="D3" s="7">
        <v>2022</v>
      </c>
      <c r="E3" s="7">
        <v>2023</v>
      </c>
      <c r="F3" s="7">
        <v>2024</v>
      </c>
    </row>
    <row r="4" spans="2:6" ht="18">
      <c r="B4" s="8"/>
      <c r="C4" s="9"/>
      <c r="D4" s="9"/>
      <c r="E4" s="9"/>
      <c r="F4" s="9"/>
    </row>
    <row r="5" spans="2:6" ht="18">
      <c r="B5" s="8" t="s">
        <v>0</v>
      </c>
      <c r="C5" s="39">
        <v>1194.4190000000001</v>
      </c>
      <c r="D5" s="39">
        <v>1781.721</v>
      </c>
      <c r="E5" s="39">
        <v>1251.248</v>
      </c>
      <c r="F5" s="39">
        <v>1365.9369999999999</v>
      </c>
    </row>
    <row r="6" spans="2:6" ht="18">
      <c r="B6" s="8" t="s">
        <v>1</v>
      </c>
      <c r="C6" s="39">
        <v>0</v>
      </c>
      <c r="D6" s="39">
        <v>0</v>
      </c>
      <c r="E6" s="39">
        <v>0.15</v>
      </c>
      <c r="F6" s="39">
        <v>0</v>
      </c>
    </row>
    <row r="7" spans="2:6" ht="18">
      <c r="B7" s="8" t="s">
        <v>167</v>
      </c>
      <c r="C7" s="39">
        <v>229.446</v>
      </c>
      <c r="D7" s="39">
        <v>576.95399999999995</v>
      </c>
      <c r="E7" s="39">
        <v>858.39099999999996</v>
      </c>
      <c r="F7" s="39">
        <v>2472.6880000000001</v>
      </c>
    </row>
    <row r="8" spans="2:6" ht="18">
      <c r="B8" s="8" t="s">
        <v>2</v>
      </c>
      <c r="C8" s="39">
        <v>376.483</v>
      </c>
      <c r="D8" s="39">
        <v>352.55599999999998</v>
      </c>
      <c r="E8" s="39">
        <v>826.35900000000004</v>
      </c>
      <c r="F8" s="39">
        <v>27.178000000000001</v>
      </c>
    </row>
    <row r="9" spans="2:6" ht="18">
      <c r="B9" s="8" t="s">
        <v>3</v>
      </c>
      <c r="C9" s="39">
        <v>6.6639999999999997</v>
      </c>
      <c r="D9" s="39">
        <v>3.2810000000000001</v>
      </c>
      <c r="E9" s="39">
        <v>2.6080000000000001</v>
      </c>
      <c r="F9" s="39">
        <f>87/1000</f>
        <v>8.6999999999999994E-2</v>
      </c>
    </row>
    <row r="10" spans="2:6" ht="18">
      <c r="B10" s="8" t="s">
        <v>4</v>
      </c>
      <c r="C10" s="39">
        <v>10.656000000000001</v>
      </c>
      <c r="D10" s="39">
        <v>0.92100000000000004</v>
      </c>
      <c r="E10" s="39">
        <v>6.9039999999999999</v>
      </c>
      <c r="F10" s="39">
        <f>79/1000</f>
        <v>7.9000000000000001E-2</v>
      </c>
    </row>
    <row r="11" spans="2:6" ht="18">
      <c r="B11" s="8" t="s">
        <v>5</v>
      </c>
      <c r="C11" s="39">
        <v>13.138999999999999</v>
      </c>
      <c r="D11" s="39">
        <v>6.9340000000000002</v>
      </c>
      <c r="E11" s="39">
        <v>10.138999999999999</v>
      </c>
      <c r="F11" s="39">
        <v>21.178000000000001</v>
      </c>
    </row>
    <row r="12" spans="2:6" ht="18">
      <c r="B12" s="8" t="s">
        <v>6</v>
      </c>
      <c r="C12" s="39">
        <v>0</v>
      </c>
      <c r="D12" s="39">
        <v>0.222</v>
      </c>
      <c r="E12" s="39">
        <v>4.8239999999999998</v>
      </c>
      <c r="F12" s="39">
        <v>6.3819999999999997</v>
      </c>
    </row>
    <row r="13" spans="2:6" ht="18">
      <c r="B13" s="8" t="s">
        <v>7</v>
      </c>
      <c r="C13" s="39">
        <v>0</v>
      </c>
      <c r="D13" s="39">
        <v>12.154</v>
      </c>
      <c r="E13" s="39">
        <v>6.9729999999999999</v>
      </c>
      <c r="F13" s="39">
        <v>17.065999999999999</v>
      </c>
    </row>
    <row r="14" spans="2:6" ht="18">
      <c r="B14" s="8" t="s">
        <v>8</v>
      </c>
      <c r="C14" s="39">
        <v>5.5259999999999998</v>
      </c>
      <c r="D14" s="39">
        <v>2.0369999999999999</v>
      </c>
      <c r="E14" s="39">
        <v>0.40400000000000003</v>
      </c>
      <c r="F14" s="39">
        <v>0.122</v>
      </c>
    </row>
    <row r="15" spans="2:6" ht="18">
      <c r="B15" s="47" t="s">
        <v>9</v>
      </c>
      <c r="C15" s="48">
        <v>1836.3329999999999</v>
      </c>
      <c r="D15" s="48">
        <v>2736.78</v>
      </c>
      <c r="E15" s="48">
        <v>2968</v>
      </c>
      <c r="F15" s="48">
        <f>SUM(F5:F14)</f>
        <v>3910.7169999999996</v>
      </c>
    </row>
    <row r="16" spans="2:6" ht="18">
      <c r="B16" s="12"/>
      <c r="C16" s="39"/>
      <c r="D16" s="39"/>
      <c r="E16" s="39"/>
      <c r="F16" s="39"/>
    </row>
    <row r="17" spans="2:6" ht="18">
      <c r="B17" s="8" t="s">
        <v>10</v>
      </c>
      <c r="C17" s="39">
        <v>0</v>
      </c>
      <c r="D17" s="39">
        <v>44.369</v>
      </c>
      <c r="E17" s="39">
        <v>0</v>
      </c>
      <c r="F17" s="39">
        <v>0</v>
      </c>
    </row>
    <row r="18" spans="2:6" ht="18">
      <c r="B18" s="8" t="s">
        <v>11</v>
      </c>
      <c r="C18" s="39">
        <v>124.595</v>
      </c>
      <c r="D18" s="39">
        <v>119.992</v>
      </c>
      <c r="E18" s="39">
        <v>102.47199999999999</v>
      </c>
      <c r="F18" s="39">
        <v>100.554</v>
      </c>
    </row>
    <row r="19" spans="2:6" ht="18">
      <c r="B19" s="8" t="s">
        <v>12</v>
      </c>
      <c r="C19" s="39">
        <v>0</v>
      </c>
      <c r="D19" s="39">
        <v>0</v>
      </c>
      <c r="E19" s="39">
        <v>12.72</v>
      </c>
      <c r="F19" s="39">
        <v>129.30600000000001</v>
      </c>
    </row>
    <row r="20" spans="2:6" ht="18">
      <c r="B20" s="8" t="s">
        <v>13</v>
      </c>
      <c r="C20" s="39">
        <v>22.135999999999999</v>
      </c>
      <c r="D20" s="39">
        <v>36.215000000000003</v>
      </c>
      <c r="E20" s="39">
        <v>53.997</v>
      </c>
      <c r="F20" s="39">
        <v>73.085999999999999</v>
      </c>
    </row>
    <row r="21" spans="2:6" ht="18">
      <c r="B21" s="8" t="s">
        <v>14</v>
      </c>
      <c r="C21" s="39"/>
      <c r="D21" s="39">
        <v>11.823</v>
      </c>
      <c r="E21" s="39">
        <v>11.823</v>
      </c>
      <c r="F21" s="39">
        <v>11.823</v>
      </c>
    </row>
    <row r="22" spans="2:6" ht="18">
      <c r="B22" s="8" t="s">
        <v>15</v>
      </c>
      <c r="C22" s="39">
        <v>47.997</v>
      </c>
      <c r="D22" s="39">
        <v>52.905000000000001</v>
      </c>
      <c r="E22" s="39">
        <v>132.03800000000001</v>
      </c>
      <c r="F22" s="39">
        <v>97.311000000000007</v>
      </c>
    </row>
    <row r="23" spans="2:6" ht="18">
      <c r="B23" s="8" t="s">
        <v>16</v>
      </c>
      <c r="C23" s="39">
        <v>13.476000000000001</v>
      </c>
      <c r="D23" s="39">
        <v>10.657999999999999</v>
      </c>
      <c r="E23" s="39">
        <v>13.411</v>
      </c>
      <c r="F23" s="39">
        <v>110.48399999999999</v>
      </c>
    </row>
    <row r="24" spans="2:6" ht="18">
      <c r="B24" s="8" t="s">
        <v>17</v>
      </c>
      <c r="C24" s="39">
        <v>0.14099999999999999</v>
      </c>
      <c r="D24" s="39">
        <v>3.992</v>
      </c>
      <c r="E24" s="39">
        <v>0.61499999999999999</v>
      </c>
      <c r="F24" s="39">
        <v>0.14000000000000001</v>
      </c>
    </row>
    <row r="25" spans="2:6" ht="18">
      <c r="B25" s="47" t="s">
        <v>18</v>
      </c>
      <c r="C25" s="48">
        <v>208.345</v>
      </c>
      <c r="D25" s="48">
        <v>279.95400000000001</v>
      </c>
      <c r="E25" s="48">
        <v>327.07600000000002</v>
      </c>
      <c r="F25" s="48">
        <f>SUM(F17:F24)</f>
        <v>522.70400000000006</v>
      </c>
    </row>
    <row r="26" spans="2:6" ht="18">
      <c r="B26" s="12" t="s">
        <v>19</v>
      </c>
      <c r="C26" s="39">
        <v>0</v>
      </c>
      <c r="D26" s="39">
        <v>0</v>
      </c>
      <c r="E26" s="39">
        <v>61.095999999999997</v>
      </c>
      <c r="F26" s="39">
        <v>0</v>
      </c>
    </row>
    <row r="27" spans="2:6" ht="18">
      <c r="B27" s="13" t="s">
        <v>20</v>
      </c>
      <c r="C27" s="40"/>
      <c r="D27" s="40"/>
      <c r="E27" s="40"/>
      <c r="F27" s="40"/>
    </row>
    <row r="28" spans="2:6" ht="18.75" thickBot="1">
      <c r="B28" s="14" t="s">
        <v>162</v>
      </c>
      <c r="C28" s="41">
        <v>2044.6779999999999</v>
      </c>
      <c r="D28" s="41">
        <v>3016.7340000000004</v>
      </c>
      <c r="E28" s="41">
        <v>3356.172</v>
      </c>
      <c r="F28" s="41">
        <v>4433.4210000000003</v>
      </c>
    </row>
    <row r="29" spans="2:6" ht="18.75" thickTop="1">
      <c r="B29" s="12"/>
      <c r="C29" s="39"/>
      <c r="D29" s="39"/>
      <c r="E29" s="39"/>
      <c r="F29" s="39"/>
    </row>
    <row r="30" spans="2:6" ht="18">
      <c r="B30" s="17" t="s">
        <v>154</v>
      </c>
      <c r="C30" s="39"/>
      <c r="D30" s="39"/>
      <c r="E30" s="39"/>
      <c r="F30" s="39"/>
    </row>
    <row r="31" spans="2:6" ht="18">
      <c r="B31" s="17" t="s">
        <v>168</v>
      </c>
      <c r="C31" s="39"/>
      <c r="D31" s="39"/>
      <c r="E31" s="39"/>
      <c r="F31" s="39"/>
    </row>
    <row r="32" spans="2:6" ht="18">
      <c r="B32" s="12" t="s">
        <v>157</v>
      </c>
      <c r="C32" s="39">
        <v>0</v>
      </c>
      <c r="D32" s="39">
        <v>0</v>
      </c>
      <c r="E32" s="39">
        <v>0</v>
      </c>
      <c r="F32" s="39">
        <v>10</v>
      </c>
    </row>
    <row r="33" spans="2:6" ht="18">
      <c r="B33" s="12" t="s">
        <v>38</v>
      </c>
      <c r="C33" s="39">
        <v>0</v>
      </c>
      <c r="D33" s="39">
        <v>0</v>
      </c>
      <c r="E33" s="39">
        <v>0</v>
      </c>
      <c r="F33" s="39">
        <v>306.82100000000003</v>
      </c>
    </row>
    <row r="34" spans="2:6" ht="18">
      <c r="B34" s="12" t="s">
        <v>40</v>
      </c>
      <c r="C34" s="39">
        <v>0</v>
      </c>
      <c r="D34" s="39">
        <v>0</v>
      </c>
      <c r="E34" s="39">
        <v>0</v>
      </c>
      <c r="F34" s="39">
        <v>2075.6280000000002</v>
      </c>
    </row>
    <row r="35" spans="2:6" ht="18">
      <c r="B35" s="17" t="s">
        <v>169</v>
      </c>
      <c r="C35" s="51"/>
      <c r="D35" s="51"/>
      <c r="E35" s="51"/>
      <c r="F35" s="51">
        <v>2392.4490000000001</v>
      </c>
    </row>
    <row r="36" spans="2:6" ht="18">
      <c r="B36" s="12" t="s">
        <v>153</v>
      </c>
      <c r="C36" s="39">
        <v>0</v>
      </c>
      <c r="D36" s="39">
        <v>-57.353000000000002</v>
      </c>
      <c r="E36" s="39">
        <v>-2.0649999999999999</v>
      </c>
      <c r="F36" s="39">
        <v>-8.0120000000000005</v>
      </c>
    </row>
    <row r="37" spans="2:6" ht="18">
      <c r="B37" s="17" t="s">
        <v>37</v>
      </c>
      <c r="C37" s="39"/>
      <c r="D37" s="39"/>
      <c r="E37" s="39"/>
      <c r="F37" s="39"/>
    </row>
    <row r="38" spans="2:6" ht="18">
      <c r="B38" s="12" t="s">
        <v>39</v>
      </c>
      <c r="C38" s="39">
        <v>0</v>
      </c>
      <c r="D38" s="39">
        <v>-57.353000000000002</v>
      </c>
      <c r="E38" s="39">
        <v>-2.0649999999999999</v>
      </c>
      <c r="F38" s="39"/>
    </row>
    <row r="39" spans="2:6" ht="18">
      <c r="B39" s="21" t="s">
        <v>152</v>
      </c>
      <c r="C39" s="48">
        <v>0</v>
      </c>
      <c r="D39" s="48">
        <v>-57.353000000000002</v>
      </c>
      <c r="E39" s="48">
        <v>-2.0649999999999999</v>
      </c>
      <c r="F39" s="48">
        <v>2384.4369999999999</v>
      </c>
    </row>
    <row r="41" spans="2:6" ht="18">
      <c r="B41" s="12"/>
      <c r="C41" s="39"/>
      <c r="D41" s="39"/>
      <c r="E41" s="39"/>
      <c r="F41" s="39"/>
    </row>
    <row r="42" spans="2:6" ht="18">
      <c r="B42" s="12" t="s">
        <v>21</v>
      </c>
      <c r="C42" s="39">
        <v>1.97</v>
      </c>
      <c r="D42" s="39">
        <v>11</v>
      </c>
      <c r="E42" s="39">
        <v>1.75</v>
      </c>
      <c r="F42" s="39">
        <v>0</v>
      </c>
    </row>
    <row r="43" spans="2:6" ht="18">
      <c r="B43" s="12" t="s">
        <v>22</v>
      </c>
      <c r="C43" s="39">
        <v>5.3390000000000004</v>
      </c>
      <c r="D43" s="39">
        <v>12.871</v>
      </c>
      <c r="E43" s="39">
        <v>14.837999999999999</v>
      </c>
      <c r="F43" s="39">
        <v>14.237</v>
      </c>
    </row>
    <row r="44" spans="2:6" ht="18">
      <c r="B44" s="12" t="s">
        <v>23</v>
      </c>
      <c r="C44" s="39">
        <v>24.143999999999998</v>
      </c>
      <c r="D44" s="39">
        <v>146.673</v>
      </c>
      <c r="E44" s="39">
        <v>214.15700000000001</v>
      </c>
      <c r="F44" s="39">
        <v>375.81599999999997</v>
      </c>
    </row>
    <row r="45" spans="2:6" ht="18">
      <c r="B45" s="12" t="s">
        <v>24</v>
      </c>
      <c r="C45" s="39">
        <v>4.133</v>
      </c>
      <c r="D45" s="39">
        <v>0</v>
      </c>
      <c r="E45" s="39">
        <v>3.7679999999999998</v>
      </c>
      <c r="F45" s="39">
        <v>1.929</v>
      </c>
    </row>
    <row r="46" spans="2:6" ht="18">
      <c r="B46" s="12" t="s">
        <v>25</v>
      </c>
      <c r="C46" s="39">
        <v>174.488</v>
      </c>
      <c r="D46" s="39">
        <v>354.17200000000003</v>
      </c>
      <c r="E46" s="39">
        <v>477.47300000000001</v>
      </c>
      <c r="F46" s="39">
        <v>786.625</v>
      </c>
    </row>
    <row r="47" spans="2:6" ht="18">
      <c r="B47" s="12" t="s">
        <v>26</v>
      </c>
      <c r="C47" s="39">
        <v>29.853999999999999</v>
      </c>
      <c r="D47" s="39">
        <v>88.278000000000006</v>
      </c>
      <c r="E47" s="39">
        <v>101.745</v>
      </c>
      <c r="F47" s="39">
        <v>173.39500000000001</v>
      </c>
    </row>
    <row r="48" spans="2:6" ht="18">
      <c r="B48" s="12" t="s">
        <v>27</v>
      </c>
      <c r="C48" s="39">
        <v>7.34</v>
      </c>
      <c r="D48" s="39">
        <v>24.084</v>
      </c>
      <c r="E48" s="39">
        <v>38.387999999999998</v>
      </c>
      <c r="F48" s="39">
        <v>7.5</v>
      </c>
    </row>
    <row r="49" spans="2:6" ht="18">
      <c r="B49" s="12" t="s">
        <v>28</v>
      </c>
      <c r="C49" s="39">
        <v>8.6240000000000006</v>
      </c>
      <c r="D49" s="39">
        <v>9.2590000000000003</v>
      </c>
      <c r="E49" s="39">
        <v>87.337999999999994</v>
      </c>
      <c r="F49" s="39">
        <v>50.368000000000002</v>
      </c>
    </row>
    <row r="50" spans="2:6" ht="18">
      <c r="B50" s="12" t="s">
        <v>29</v>
      </c>
      <c r="C50" s="39">
        <v>55.134</v>
      </c>
      <c r="D50" s="39">
        <v>116.407</v>
      </c>
      <c r="E50" s="39">
        <v>147.768</v>
      </c>
      <c r="F50" s="39">
        <v>100.477</v>
      </c>
    </row>
    <row r="51" spans="2:6" ht="33">
      <c r="B51" s="49" t="s">
        <v>155</v>
      </c>
      <c r="C51" s="50">
        <v>311.02600000000001</v>
      </c>
      <c r="D51" s="50">
        <v>762.74400000000003</v>
      </c>
      <c r="E51" s="50">
        <v>1087.2249999999999</v>
      </c>
      <c r="F51" s="50">
        <v>1510.347</v>
      </c>
    </row>
    <row r="52" spans="2:6" ht="18">
      <c r="B52" s="12"/>
      <c r="C52" s="39"/>
      <c r="D52" s="39"/>
      <c r="E52" s="39"/>
      <c r="F52" s="39"/>
    </row>
    <row r="53" spans="2:6" ht="18">
      <c r="B53" s="12" t="s">
        <v>30</v>
      </c>
      <c r="C53" s="39">
        <v>121.465</v>
      </c>
      <c r="D53" s="39">
        <v>178.56800000000001</v>
      </c>
      <c r="E53" s="39">
        <v>271.79000000000002</v>
      </c>
      <c r="F53" s="39">
        <v>337.97399999999999</v>
      </c>
    </row>
    <row r="54" spans="2:6" ht="18">
      <c r="B54" s="12" t="s">
        <v>31</v>
      </c>
      <c r="C54" s="39">
        <v>0</v>
      </c>
      <c r="D54" s="39">
        <v>74.867000000000004</v>
      </c>
      <c r="E54" s="39">
        <v>68.5</v>
      </c>
      <c r="F54" s="39">
        <v>74.572000000000003</v>
      </c>
    </row>
    <row r="55" spans="2:6" ht="18">
      <c r="B55" s="12" t="s">
        <v>32</v>
      </c>
      <c r="C55" s="39">
        <v>2.262</v>
      </c>
      <c r="D55" s="39">
        <v>0</v>
      </c>
      <c r="E55" s="39">
        <v>0</v>
      </c>
      <c r="F55" s="39">
        <v>0</v>
      </c>
    </row>
    <row r="56" spans="2:6" ht="18">
      <c r="B56" s="12" t="s">
        <v>33</v>
      </c>
      <c r="C56" s="39">
        <v>67.587999999999994</v>
      </c>
      <c r="D56" s="39">
        <v>91.399000000000001</v>
      </c>
      <c r="E56" s="39">
        <v>0</v>
      </c>
      <c r="F56" s="39">
        <v>0</v>
      </c>
    </row>
    <row r="57" spans="2:6" ht="18">
      <c r="B57" s="12" t="s">
        <v>34</v>
      </c>
      <c r="C57" s="39">
        <v>8</v>
      </c>
      <c r="D57" s="39">
        <v>8</v>
      </c>
      <c r="E57" s="39">
        <v>0</v>
      </c>
      <c r="F57" s="39">
        <v>2.66</v>
      </c>
    </row>
    <row r="58" spans="2:6" ht="18">
      <c r="B58" s="12" t="s">
        <v>35</v>
      </c>
      <c r="C58" s="39">
        <v>132.68299999999999</v>
      </c>
      <c r="D58" s="39">
        <v>131.923</v>
      </c>
      <c r="E58" s="39">
        <v>119.776</v>
      </c>
      <c r="F58" s="39">
        <v>123.431</v>
      </c>
    </row>
    <row r="59" spans="2:6" ht="18">
      <c r="B59" s="47" t="s">
        <v>36</v>
      </c>
      <c r="C59" s="48">
        <v>331.99799999999999</v>
      </c>
      <c r="D59" s="48">
        <v>484.75700000000001</v>
      </c>
      <c r="E59" s="48">
        <v>460.06599999999997</v>
      </c>
      <c r="F59" s="48">
        <f>SUM(F53:F58)</f>
        <v>538.63700000000006</v>
      </c>
    </row>
    <row r="60" spans="2:6" ht="18">
      <c r="B60" s="12"/>
      <c r="C60" s="39"/>
      <c r="D60" s="39"/>
      <c r="E60" s="39"/>
      <c r="F60" s="39"/>
    </row>
    <row r="61" spans="2:6" ht="18">
      <c r="B61" s="11" t="s">
        <v>156</v>
      </c>
    </row>
    <row r="62" spans="2:6" ht="18">
      <c r="B62" s="12" t="s">
        <v>157</v>
      </c>
      <c r="C62" s="39">
        <v>14</v>
      </c>
      <c r="D62" s="39">
        <v>14</v>
      </c>
      <c r="E62" s="39">
        <v>14</v>
      </c>
      <c r="F62" s="39">
        <v>0</v>
      </c>
    </row>
    <row r="63" spans="2:6" ht="18">
      <c r="B63" s="12" t="s">
        <v>38</v>
      </c>
      <c r="C63" s="39">
        <v>760.7</v>
      </c>
      <c r="D63" s="39">
        <v>760.7</v>
      </c>
      <c r="E63" s="39">
        <v>234.821</v>
      </c>
      <c r="F63" s="39">
        <v>0</v>
      </c>
    </row>
    <row r="64" spans="2:6" ht="18">
      <c r="B64" s="12" t="s">
        <v>40</v>
      </c>
      <c r="C64" s="39">
        <v>640.94000000000005</v>
      </c>
      <c r="D64" s="39">
        <v>1065.8720000000001</v>
      </c>
      <c r="E64" s="39">
        <v>1576.1110000000001</v>
      </c>
      <c r="F64" s="39">
        <v>0</v>
      </c>
    </row>
    <row r="65" spans="2:6" ht="18">
      <c r="B65" s="47" t="s">
        <v>158</v>
      </c>
      <c r="C65" s="48">
        <v>1401.64</v>
      </c>
      <c r="D65" s="48">
        <v>1826.5720000000001</v>
      </c>
      <c r="E65" s="48">
        <v>1810.932</v>
      </c>
      <c r="F65" s="48">
        <v>0</v>
      </c>
    </row>
    <row r="66" spans="2:6" ht="18">
      <c r="B66" s="10" t="s">
        <v>159</v>
      </c>
      <c r="C66" s="39">
        <v>1401.64</v>
      </c>
      <c r="D66" s="39">
        <v>1826.5720000000001</v>
      </c>
      <c r="E66" s="39">
        <v>1810.932</v>
      </c>
      <c r="F66" s="39">
        <v>0</v>
      </c>
    </row>
    <row r="67" spans="2:6" ht="18">
      <c r="B67" s="10"/>
      <c r="C67" s="39"/>
      <c r="D67" s="39"/>
      <c r="E67" s="39"/>
      <c r="F67" s="39"/>
    </row>
    <row r="68" spans="2:6" ht="18">
      <c r="B68" s="47" t="s">
        <v>160</v>
      </c>
      <c r="C68" s="48">
        <v>2044.6640000000002</v>
      </c>
      <c r="D68" s="48">
        <v>3074.0730000000003</v>
      </c>
      <c r="E68" s="48">
        <v>3358.223</v>
      </c>
      <c r="F68" s="48">
        <v>2048.9839999999999</v>
      </c>
    </row>
    <row r="69" spans="2:6" ht="18.75" thickBot="1">
      <c r="B69" s="14" t="s">
        <v>161</v>
      </c>
      <c r="C69" s="41">
        <v>2044.6640000000002</v>
      </c>
      <c r="D69" s="41">
        <v>3016.7200000000003</v>
      </c>
      <c r="E69" s="41">
        <v>3356.1579999999999</v>
      </c>
      <c r="F69" s="41">
        <v>4433.4210000000003</v>
      </c>
    </row>
    <row r="70" spans="2:6" ht="18.75" thickTop="1">
      <c r="B70" s="12"/>
      <c r="C70" s="39"/>
      <c r="D70" s="39"/>
      <c r="E70" s="39"/>
      <c r="F70" s="39"/>
    </row>
    <row r="71" spans="2:6">
      <c r="B71" s="15"/>
      <c r="C71" s="16"/>
      <c r="D71" s="16"/>
      <c r="E71" s="16"/>
      <c r="F71" s="16"/>
    </row>
    <row r="72" spans="2:6" ht="21">
      <c r="B72" s="70"/>
      <c r="C72" s="16"/>
      <c r="D72" s="16"/>
      <c r="E72" s="16"/>
      <c r="F72" s="16"/>
    </row>
    <row r="73" spans="2:6">
      <c r="D73" s="3"/>
      <c r="E73" s="3"/>
      <c r="F7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5F65-EB65-4146-9282-ECC79BC69BE9}">
  <dimension ref="B2:F64"/>
  <sheetViews>
    <sheetView showGridLines="0" topLeftCell="A52" workbookViewId="0">
      <selection activeCell="F9" sqref="F9"/>
    </sheetView>
  </sheetViews>
  <sheetFormatPr defaultColWidth="11.44140625" defaultRowHeight="18"/>
  <cols>
    <col min="2" max="2" width="104.77734375" style="12" bestFit="1" customWidth="1"/>
    <col min="3" max="6" width="9.33203125" style="12" customWidth="1"/>
  </cols>
  <sheetData>
    <row r="2" spans="2:6">
      <c r="C2" s="5"/>
      <c r="D2" s="5"/>
      <c r="E2" s="5"/>
      <c r="F2" s="5"/>
    </row>
    <row r="3" spans="2:6" ht="16.5">
      <c r="B3" s="6" t="s">
        <v>93</v>
      </c>
      <c r="C3" s="7">
        <v>2021</v>
      </c>
      <c r="D3" s="7">
        <v>2022</v>
      </c>
      <c r="E3" s="7">
        <v>2023</v>
      </c>
      <c r="F3" s="7">
        <v>2024</v>
      </c>
    </row>
    <row r="4" spans="2:6" ht="16.5">
      <c r="B4" s="24"/>
      <c r="C4" s="25"/>
      <c r="D4" s="25"/>
      <c r="E4" s="25"/>
      <c r="F4" s="25"/>
    </row>
    <row r="5" spans="2:6">
      <c r="B5" s="17" t="s">
        <v>41</v>
      </c>
    </row>
    <row r="6" spans="2:6">
      <c r="B6" s="12" t="s">
        <v>42</v>
      </c>
      <c r="C6" s="37">
        <v>670.303</v>
      </c>
      <c r="D6" s="37">
        <v>981.10900000000004</v>
      </c>
      <c r="E6" s="37">
        <v>1466.126</v>
      </c>
      <c r="F6" s="37">
        <v>1850.047</v>
      </c>
    </row>
    <row r="7" spans="2:6">
      <c r="B7" s="19" t="s">
        <v>43</v>
      </c>
      <c r="C7" s="37"/>
      <c r="D7" s="37"/>
      <c r="E7" s="37"/>
      <c r="F7" s="37"/>
    </row>
    <row r="8" spans="2:6">
      <c r="B8" s="12" t="s">
        <v>44</v>
      </c>
      <c r="C8" s="37">
        <v>4.117</v>
      </c>
      <c r="D8" s="37">
        <v>7.4550000000000001</v>
      </c>
      <c r="E8" s="37">
        <v>11.792999999999999</v>
      </c>
      <c r="F8" s="37">
        <v>15.284000000000001</v>
      </c>
    </row>
    <row r="9" spans="2:6">
      <c r="B9" s="12" t="s">
        <v>45</v>
      </c>
      <c r="C9" s="37">
        <v>6.6289999999999996</v>
      </c>
      <c r="D9" s="37">
        <v>20.707000000000001</v>
      </c>
      <c r="E9" s="37">
        <v>35.259</v>
      </c>
      <c r="F9" s="37">
        <v>65.665999999999997</v>
      </c>
    </row>
    <row r="10" spans="2:6">
      <c r="B10" s="12" t="s">
        <v>46</v>
      </c>
      <c r="C10" s="37">
        <v>18.626000000000001</v>
      </c>
      <c r="D10" s="37">
        <v>19.803999999999998</v>
      </c>
      <c r="E10" s="37">
        <v>19.978000000000002</v>
      </c>
      <c r="F10" s="37">
        <v>21.785</v>
      </c>
    </row>
    <row r="11" spans="2:6">
      <c r="B11" s="12" t="s">
        <v>47</v>
      </c>
      <c r="C11" s="37">
        <v>-3.1819999999999999</v>
      </c>
      <c r="D11" s="37">
        <v>-3.4660000000000002</v>
      </c>
      <c r="E11" s="37">
        <v>0.55200000000000005</v>
      </c>
      <c r="F11" s="37">
        <v>-0.19</v>
      </c>
    </row>
    <row r="12" spans="2:6">
      <c r="B12" s="12" t="s">
        <v>48</v>
      </c>
      <c r="C12" s="37">
        <v>-49.036000000000001</v>
      </c>
      <c r="D12" s="37">
        <v>-106.996</v>
      </c>
      <c r="E12" s="37">
        <v>-88.963999999999999</v>
      </c>
      <c r="F12" s="37">
        <v>-185.31</v>
      </c>
    </row>
    <row r="13" spans="2:6">
      <c r="B13" s="12" t="s">
        <v>49</v>
      </c>
      <c r="C13" s="37">
        <v>46.548999999999999</v>
      </c>
      <c r="D13" s="37">
        <v>80.162000000000006</v>
      </c>
      <c r="E13" s="37">
        <v>248.10400000000001</v>
      </c>
      <c r="F13" s="37">
        <v>222.19800000000001</v>
      </c>
    </row>
    <row r="14" spans="2:6">
      <c r="B14" s="12" t="s">
        <v>50</v>
      </c>
      <c r="C14" s="37">
        <v>0</v>
      </c>
      <c r="D14" s="37">
        <v>-58.488999999999997</v>
      </c>
      <c r="E14" s="37">
        <v>0</v>
      </c>
      <c r="F14" s="37">
        <v>0</v>
      </c>
    </row>
    <row r="15" spans="2:6">
      <c r="B15" s="12" t="s">
        <v>51</v>
      </c>
      <c r="C15" s="37">
        <v>0</v>
      </c>
      <c r="D15" s="37">
        <v>-45.018000000000001</v>
      </c>
      <c r="E15" s="37">
        <v>0.22500000000000001</v>
      </c>
      <c r="F15" s="37">
        <v>0</v>
      </c>
    </row>
    <row r="16" spans="2:6">
      <c r="B16" s="12" t="s">
        <v>52</v>
      </c>
      <c r="C16" s="37">
        <v>0</v>
      </c>
      <c r="D16" s="37">
        <v>4.0199999999999996</v>
      </c>
      <c r="E16" s="37">
        <v>-16.727</v>
      </c>
      <c r="F16" s="37">
        <v>0</v>
      </c>
    </row>
    <row r="17" spans="2:6">
      <c r="B17" s="12" t="s">
        <v>53</v>
      </c>
      <c r="C17" s="37">
        <v>0</v>
      </c>
      <c r="D17" s="37">
        <v>0</v>
      </c>
      <c r="E17" s="37">
        <v>-19.457999999999998</v>
      </c>
      <c r="F17" s="37">
        <v>-43.762999999999998</v>
      </c>
    </row>
    <row r="18" spans="2:6">
      <c r="B18" s="12" t="s">
        <v>170</v>
      </c>
      <c r="C18" s="37">
        <v>0</v>
      </c>
      <c r="D18" s="37">
        <v>0</v>
      </c>
      <c r="E18" s="37">
        <v>0</v>
      </c>
      <c r="F18" s="37">
        <v>-18.704000000000001</v>
      </c>
    </row>
    <row r="19" spans="2:6">
      <c r="B19" s="12" t="s">
        <v>165</v>
      </c>
      <c r="C19" s="37">
        <v>0</v>
      </c>
      <c r="D19" s="37">
        <v>0</v>
      </c>
      <c r="E19" s="37">
        <v>0</v>
      </c>
      <c r="F19" s="37">
        <v>258.34899999999999</v>
      </c>
    </row>
    <row r="20" spans="2:6">
      <c r="B20" s="34" t="s">
        <v>54</v>
      </c>
      <c r="C20" s="42">
        <f>SUM(C21:C27)</f>
        <v>-221.05300000000005</v>
      </c>
      <c r="D20" s="42">
        <f>SUM(D21:D27)</f>
        <v>156.17600000000004</v>
      </c>
      <c r="E20" s="42">
        <f>SUM(E21:E27)</f>
        <v>-590.56600000000003</v>
      </c>
      <c r="F20" s="42">
        <f>SUM(F21:F27)</f>
        <v>-637.88</v>
      </c>
    </row>
    <row r="21" spans="2:6">
      <c r="B21" s="12" t="s">
        <v>55</v>
      </c>
      <c r="C21" s="37">
        <v>-498.82400000000001</v>
      </c>
      <c r="D21" s="37">
        <v>-300.47699999999998</v>
      </c>
      <c r="E21" s="37">
        <v>-773.89700000000005</v>
      </c>
      <c r="F21" s="37">
        <v>-861.73199999999997</v>
      </c>
    </row>
    <row r="22" spans="2:6">
      <c r="B22" s="12" t="s">
        <v>56</v>
      </c>
      <c r="C22" s="37">
        <v>0</v>
      </c>
      <c r="D22" s="37">
        <v>-0.222</v>
      </c>
      <c r="E22" s="37">
        <v>-4.6020000000000003</v>
      </c>
      <c r="F22" s="37">
        <v>-1.5580000000000001</v>
      </c>
    </row>
    <row r="23" spans="2:6">
      <c r="B23" s="12" t="s">
        <v>57</v>
      </c>
      <c r="C23" s="37">
        <v>0.27</v>
      </c>
      <c r="D23" s="37">
        <v>-12.154</v>
      </c>
      <c r="E23" s="37">
        <v>5.181</v>
      </c>
      <c r="F23" s="37">
        <v>-10.093</v>
      </c>
    </row>
    <row r="24" spans="2:6">
      <c r="B24" s="12" t="s">
        <v>58</v>
      </c>
      <c r="C24" s="37">
        <v>29.888000000000002</v>
      </c>
      <c r="D24" s="37">
        <v>76.72</v>
      </c>
      <c r="E24" s="37">
        <v>29.184999999999999</v>
      </c>
      <c r="F24" s="37">
        <v>-247.608</v>
      </c>
    </row>
    <row r="25" spans="2:6">
      <c r="B25" s="12" t="s">
        <v>59</v>
      </c>
      <c r="C25" s="37">
        <v>119.88200000000001</v>
      </c>
      <c r="D25" s="37">
        <v>179.631</v>
      </c>
      <c r="E25" s="37">
        <v>116.655</v>
      </c>
      <c r="F25" s="37">
        <v>173.202</v>
      </c>
    </row>
    <row r="26" spans="2:6">
      <c r="B26" s="12" t="s">
        <v>60</v>
      </c>
      <c r="C26" s="37">
        <v>130.059</v>
      </c>
      <c r="D26" s="37">
        <v>215.89400000000001</v>
      </c>
      <c r="E26" s="37">
        <v>31.902000000000001</v>
      </c>
      <c r="F26" s="37">
        <v>309.15199999999999</v>
      </c>
    </row>
    <row r="27" spans="2:6">
      <c r="B27" s="12" t="s">
        <v>61</v>
      </c>
      <c r="C27" s="37">
        <v>-2.3279999999999998</v>
      </c>
      <c r="D27" s="37">
        <v>-3.2160000000000002</v>
      </c>
      <c r="E27" s="37">
        <v>5.01</v>
      </c>
      <c r="F27" s="37">
        <v>0.75700000000000001</v>
      </c>
    </row>
    <row r="28" spans="2:6">
      <c r="B28" s="12" t="s">
        <v>62</v>
      </c>
      <c r="C28" s="37">
        <v>35.875999999999998</v>
      </c>
      <c r="D28" s="37">
        <v>113.596</v>
      </c>
      <c r="E28" s="37">
        <v>91.962999999999994</v>
      </c>
      <c r="F28" s="37">
        <v>185.31</v>
      </c>
    </row>
    <row r="29" spans="2:6">
      <c r="B29" s="12" t="s">
        <v>63</v>
      </c>
      <c r="C29" s="37">
        <v>-17.446000000000002</v>
      </c>
      <c r="D29" s="37">
        <v>-22.917000000000002</v>
      </c>
      <c r="E29" s="37">
        <v>-28.361000000000001</v>
      </c>
      <c r="F29" s="37">
        <v>-31.922000000000001</v>
      </c>
    </row>
    <row r="30" spans="2:6">
      <c r="B30" s="12" t="s">
        <v>64</v>
      </c>
      <c r="C30" s="37">
        <v>-105.47799999999999</v>
      </c>
      <c r="D30" s="37">
        <v>-25.666</v>
      </c>
      <c r="E30" s="37">
        <v>-14.662000000000001</v>
      </c>
      <c r="F30" s="37">
        <v>-10.337</v>
      </c>
    </row>
    <row r="31" spans="2:6">
      <c r="B31" s="20" t="s">
        <v>163</v>
      </c>
      <c r="C31" s="43">
        <v>385.9049999999998</v>
      </c>
      <c r="D31" s="43">
        <v>1120.4770000000005</v>
      </c>
      <c r="E31" s="43">
        <v>1115.2619999999995</v>
      </c>
      <c r="F31" s="43">
        <v>1690.5329999999999</v>
      </c>
    </row>
    <row r="32" spans="2:6">
      <c r="B32" s="17" t="s">
        <v>65</v>
      </c>
      <c r="C32" s="37"/>
      <c r="D32" s="37"/>
      <c r="E32" s="37"/>
      <c r="F32" s="37"/>
    </row>
    <row r="33" spans="2:6">
      <c r="B33" s="12" t="s">
        <v>66</v>
      </c>
      <c r="C33" s="37">
        <v>-19.305</v>
      </c>
      <c r="D33" s="37">
        <v>-24.59</v>
      </c>
      <c r="E33" s="37">
        <v>-29.666</v>
      </c>
      <c r="F33" s="37">
        <v>-35.036999999999999</v>
      </c>
    </row>
    <row r="34" spans="2:6">
      <c r="B34" s="12" t="s">
        <v>67</v>
      </c>
      <c r="C34" s="37">
        <v>0</v>
      </c>
      <c r="D34" s="37">
        <v>2.5999999999999999E-2</v>
      </c>
      <c r="E34" s="37">
        <v>0.105</v>
      </c>
      <c r="F34" s="37">
        <v>0.66400000000000003</v>
      </c>
    </row>
    <row r="35" spans="2:6">
      <c r="B35" s="12" t="s">
        <v>68</v>
      </c>
      <c r="C35" s="37">
        <v>-22.553999999999998</v>
      </c>
      <c r="D35" s="37">
        <v>-43.113</v>
      </c>
      <c r="E35" s="37">
        <v>-114.631</v>
      </c>
      <c r="F35" s="37">
        <v>-31.291</v>
      </c>
    </row>
    <row r="36" spans="2:6">
      <c r="B36" s="12" t="s">
        <v>69</v>
      </c>
      <c r="C36" s="37">
        <v>0</v>
      </c>
      <c r="D36" s="37">
        <v>74</v>
      </c>
      <c r="E36" s="37">
        <v>0</v>
      </c>
      <c r="F36" s="37">
        <v>0.35199999999999998</v>
      </c>
    </row>
    <row r="37" spans="2:6">
      <c r="B37" s="12" t="s">
        <v>70</v>
      </c>
      <c r="C37" s="37">
        <v>0</v>
      </c>
      <c r="D37" s="37">
        <v>0</v>
      </c>
      <c r="E37" s="37">
        <v>-4.6500000000000004</v>
      </c>
      <c r="F37" s="37">
        <v>0</v>
      </c>
    </row>
    <row r="38" spans="2:6">
      <c r="B38" s="12" t="s">
        <v>71</v>
      </c>
      <c r="C38" s="37">
        <v>0</v>
      </c>
      <c r="D38" s="37">
        <v>0</v>
      </c>
      <c r="E38" s="37">
        <v>4.5</v>
      </c>
      <c r="F38" s="37">
        <v>0</v>
      </c>
    </row>
    <row r="39" spans="2:6">
      <c r="B39" s="12" t="s">
        <v>72</v>
      </c>
      <c r="C39" s="37">
        <v>0</v>
      </c>
      <c r="D39" s="37">
        <v>-10.044</v>
      </c>
      <c r="E39" s="37">
        <v>0</v>
      </c>
      <c r="F39" s="37">
        <v>0</v>
      </c>
    </row>
    <row r="40" spans="2:6">
      <c r="B40" s="12" t="s">
        <v>73</v>
      </c>
      <c r="C40" s="37">
        <v>52.101999999999997</v>
      </c>
      <c r="D40" s="37">
        <v>-13.77</v>
      </c>
      <c r="E40" s="37">
        <v>0</v>
      </c>
      <c r="F40" s="37">
        <v>0</v>
      </c>
    </row>
    <row r="41" spans="2:6">
      <c r="B41" s="12" t="s">
        <v>172</v>
      </c>
      <c r="C41" s="37">
        <v>0</v>
      </c>
      <c r="D41" s="37">
        <v>0</v>
      </c>
      <c r="E41" s="37">
        <v>0</v>
      </c>
      <c r="F41" s="37">
        <v>-0.4</v>
      </c>
    </row>
    <row r="42" spans="2:6">
      <c r="B42" s="12" t="s">
        <v>171</v>
      </c>
      <c r="C42" s="37">
        <v>0</v>
      </c>
      <c r="D42" s="37">
        <v>0</v>
      </c>
      <c r="E42" s="37">
        <v>0</v>
      </c>
      <c r="F42" s="37">
        <v>0.55000000000000004</v>
      </c>
    </row>
    <row r="43" spans="2:6">
      <c r="B43" s="12" t="s">
        <v>170</v>
      </c>
      <c r="C43" s="37">
        <v>0</v>
      </c>
      <c r="D43" s="37">
        <v>0</v>
      </c>
      <c r="E43" s="37">
        <v>0</v>
      </c>
      <c r="F43" s="37">
        <v>79.8</v>
      </c>
    </row>
    <row r="44" spans="2:6">
      <c r="B44" s="21" t="s">
        <v>74</v>
      </c>
      <c r="C44" s="44">
        <v>10.243000000000002</v>
      </c>
      <c r="D44" s="44">
        <v>-17.490999999999993</v>
      </c>
      <c r="E44" s="44">
        <v>-144.34200000000001</v>
      </c>
      <c r="F44" s="44">
        <v>14.638</v>
      </c>
    </row>
    <row r="45" spans="2:6">
      <c r="B45" s="17" t="s">
        <v>75</v>
      </c>
      <c r="C45" s="37"/>
      <c r="D45" s="37"/>
      <c r="E45" s="37"/>
      <c r="F45" s="37"/>
    </row>
    <row r="46" spans="2:6">
      <c r="B46" s="12" t="s">
        <v>76</v>
      </c>
      <c r="C46" s="37">
        <v>0</v>
      </c>
      <c r="D46" s="37">
        <v>74.867000000000004</v>
      </c>
      <c r="E46" s="37">
        <v>9.18</v>
      </c>
      <c r="F46" s="37">
        <v>9.5719999999999992</v>
      </c>
    </row>
    <row r="47" spans="2:6">
      <c r="B47" s="12" t="s">
        <v>77</v>
      </c>
      <c r="C47" s="37">
        <v>0</v>
      </c>
      <c r="D47" s="37">
        <v>0</v>
      </c>
      <c r="E47" s="37">
        <v>-15.547000000000001</v>
      </c>
      <c r="F47" s="37">
        <v>-3.5</v>
      </c>
    </row>
    <row r="48" spans="2:6">
      <c r="B48" s="12" t="s">
        <v>78</v>
      </c>
      <c r="C48" s="37">
        <v>-7.19</v>
      </c>
      <c r="D48" s="37">
        <v>-8.4890000000000008</v>
      </c>
      <c r="E48" s="37">
        <v>-12.638</v>
      </c>
      <c r="F48" s="37">
        <v>-16.812000000000001</v>
      </c>
    </row>
    <row r="49" spans="2:6">
      <c r="B49" s="12" t="s">
        <v>79</v>
      </c>
      <c r="C49" s="37">
        <v>1.6</v>
      </c>
      <c r="D49" s="37">
        <v>11.4</v>
      </c>
      <c r="E49" s="37">
        <v>1.95</v>
      </c>
      <c r="F49" s="37">
        <v>102.66</v>
      </c>
    </row>
    <row r="50" spans="2:6">
      <c r="B50" s="12" t="s">
        <v>80</v>
      </c>
      <c r="C50" s="37">
        <v>-32</v>
      </c>
      <c r="D50" s="37">
        <v>-2.37</v>
      </c>
      <c r="E50" s="37">
        <v>-19.2</v>
      </c>
      <c r="F50" s="37">
        <v>-101.75</v>
      </c>
    </row>
    <row r="51" spans="2:6">
      <c r="B51" s="12" t="s">
        <v>81</v>
      </c>
      <c r="C51" s="37">
        <v>0</v>
      </c>
      <c r="D51" s="37">
        <v>0</v>
      </c>
      <c r="E51" s="37">
        <v>-22.306000000000001</v>
      </c>
      <c r="F51" s="37">
        <v>0</v>
      </c>
    </row>
    <row r="52" spans="2:6">
      <c r="B52" s="12" t="s">
        <v>82</v>
      </c>
      <c r="C52" s="37">
        <v>0</v>
      </c>
      <c r="D52" s="37">
        <v>0</v>
      </c>
      <c r="E52" s="37">
        <v>57.4</v>
      </c>
      <c r="F52" s="37">
        <v>12.000999999999999</v>
      </c>
    </row>
    <row r="53" spans="2:6">
      <c r="B53" s="12" t="s">
        <v>83</v>
      </c>
      <c r="C53" s="37">
        <v>-311.30500000000001</v>
      </c>
      <c r="D53" s="37">
        <v>-545.40300000000002</v>
      </c>
      <c r="E53" s="37">
        <v>-891.86199999999997</v>
      </c>
      <c r="F53" s="37">
        <v>-1455.2090000000001</v>
      </c>
    </row>
    <row r="54" spans="2:6">
      <c r="B54" s="12" t="s">
        <v>84</v>
      </c>
      <c r="C54" s="37">
        <v>-16.167000000000002</v>
      </c>
      <c r="D54" s="37">
        <v>-45.716000000000001</v>
      </c>
      <c r="E54" s="37">
        <v>-62.384999999999998</v>
      </c>
      <c r="F54" s="37">
        <v>-195.43299999999999</v>
      </c>
    </row>
    <row r="55" spans="2:6">
      <c r="B55" s="12" t="s">
        <v>85</v>
      </c>
      <c r="C55" s="37">
        <v>0</v>
      </c>
      <c r="D55" s="37">
        <v>0</v>
      </c>
      <c r="E55" s="37">
        <v>-546</v>
      </c>
      <c r="F55" s="37">
        <v>0</v>
      </c>
    </row>
    <row r="56" spans="2:6">
      <c r="B56" s="12" t="s">
        <v>86</v>
      </c>
      <c r="C56" s="37">
        <v>745.20399999999995</v>
      </c>
      <c r="D56" s="37">
        <v>0</v>
      </c>
      <c r="E56" s="37">
        <v>0</v>
      </c>
      <c r="F56" s="37">
        <v>0</v>
      </c>
    </row>
    <row r="57" spans="2:6">
      <c r="B57" s="12" t="s">
        <v>173</v>
      </c>
      <c r="C57" s="37">
        <v>0</v>
      </c>
      <c r="D57" s="37">
        <v>0</v>
      </c>
      <c r="E57" s="37">
        <v>0</v>
      </c>
      <c r="F57" s="37">
        <v>9.9860000000000007</v>
      </c>
    </row>
    <row r="58" spans="2:6">
      <c r="B58" s="12" t="s">
        <v>174</v>
      </c>
      <c r="C58" s="37">
        <v>0</v>
      </c>
      <c r="D58" s="37">
        <v>0</v>
      </c>
      <c r="E58" s="37">
        <v>0</v>
      </c>
      <c r="F58" s="37">
        <v>48</v>
      </c>
    </row>
    <row r="59" spans="2:6">
      <c r="B59" s="22" t="s">
        <v>87</v>
      </c>
      <c r="C59" s="45">
        <v>380.14199999999994</v>
      </c>
      <c r="D59" s="45">
        <v>-515.71100000000001</v>
      </c>
      <c r="E59" s="45">
        <v>-1501.4079999999999</v>
      </c>
      <c r="F59" s="45">
        <v>-1590.4849999999999</v>
      </c>
    </row>
    <row r="60" spans="2:6">
      <c r="B60" s="20" t="s">
        <v>88</v>
      </c>
      <c r="C60" s="43">
        <v>776.28999999999974</v>
      </c>
      <c r="D60" s="43">
        <v>587.27500000000055</v>
      </c>
      <c r="E60" s="43">
        <v>-530.4880000000004</v>
      </c>
      <c r="F60" s="43">
        <v>114.68600000000001</v>
      </c>
    </row>
    <row r="61" spans="2:6">
      <c r="B61" s="12" t="s">
        <v>89</v>
      </c>
      <c r="C61" s="37">
        <v>0</v>
      </c>
      <c r="D61" s="37">
        <v>2.7E-2</v>
      </c>
      <c r="E61" s="37">
        <v>1.4999999999999999E-2</v>
      </c>
      <c r="F61" s="37">
        <v>3.0000000000000001E-3</v>
      </c>
    </row>
    <row r="62" spans="2:6">
      <c r="B62" s="22" t="s">
        <v>90</v>
      </c>
      <c r="C62" s="45">
        <v>418.12900000000002</v>
      </c>
      <c r="D62" s="45">
        <v>1194.4189999999999</v>
      </c>
      <c r="E62" s="45">
        <v>1781.7210000000005</v>
      </c>
      <c r="F62" s="45">
        <f>E63</f>
        <v>1251.2480000000003</v>
      </c>
    </row>
    <row r="63" spans="2:6" ht="18.75" thickBot="1">
      <c r="B63" s="23" t="s">
        <v>91</v>
      </c>
      <c r="C63" s="46">
        <v>1194.4189999999999</v>
      </c>
      <c r="D63" s="46">
        <v>1781.7210000000005</v>
      </c>
      <c r="E63" s="46">
        <v>1251.2480000000003</v>
      </c>
      <c r="F63" s="46">
        <v>1365.9369999999999</v>
      </c>
    </row>
    <row r="64" spans="2:6" ht="18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9F8A-9E0B-6149-92D6-2FF630A73F06}">
  <dimension ref="B2:I54"/>
  <sheetViews>
    <sheetView showGridLines="0" topLeftCell="A19" workbookViewId="0">
      <selection activeCell="B44" sqref="B44"/>
    </sheetView>
  </sheetViews>
  <sheetFormatPr defaultColWidth="11.44140625" defaultRowHeight="18"/>
  <cols>
    <col min="2" max="2" width="75.77734375" style="12" bestFit="1" customWidth="1"/>
    <col min="3" max="4" width="11.109375" style="12" bestFit="1" customWidth="1"/>
    <col min="5" max="5" width="10.77734375" style="12"/>
    <col min="6" max="6" width="11.109375" style="12" bestFit="1" customWidth="1"/>
  </cols>
  <sheetData>
    <row r="2" spans="2:9">
      <c r="D2" s="5"/>
      <c r="E2" s="5"/>
      <c r="F2" s="5"/>
    </row>
    <row r="3" spans="2:9" ht="16.5">
      <c r="B3" s="6" t="s">
        <v>92</v>
      </c>
      <c r="C3" s="28" t="s">
        <v>121</v>
      </c>
      <c r="D3" s="7">
        <v>2021</v>
      </c>
      <c r="E3" s="7">
        <v>2022</v>
      </c>
      <c r="F3" s="7">
        <v>2023</v>
      </c>
      <c r="G3" s="7">
        <v>2024</v>
      </c>
    </row>
    <row r="4" spans="2:9" ht="16.5">
      <c r="B4" s="24"/>
      <c r="C4" s="62"/>
      <c r="D4" s="25"/>
      <c r="E4" s="25"/>
      <c r="F4" s="25"/>
      <c r="G4" s="25"/>
    </row>
    <row r="5" spans="2:9" ht="20.25">
      <c r="B5" s="64" t="s">
        <v>180</v>
      </c>
      <c r="C5" s="65"/>
      <c r="D5" s="66"/>
      <c r="E5" s="66"/>
      <c r="F5" s="66"/>
      <c r="G5" s="67"/>
    </row>
    <row r="6" spans="2:9" ht="20.25">
      <c r="B6" s="63"/>
      <c r="C6" s="29"/>
    </row>
    <row r="7" spans="2:9">
      <c r="B7" s="17" t="s">
        <v>128</v>
      </c>
      <c r="C7" s="54" t="s">
        <v>93</v>
      </c>
      <c r="D7" s="57">
        <f>PL!C5</f>
        <v>1554.953</v>
      </c>
      <c r="E7" s="57">
        <f>PL!D5</f>
        <v>2494.1239999999998</v>
      </c>
      <c r="F7" s="57">
        <f>PL!E5</f>
        <v>3950.6860000000001</v>
      </c>
      <c r="G7" s="57">
        <f>PL!F5</f>
        <v>6014.692</v>
      </c>
    </row>
    <row r="8" spans="2:9">
      <c r="B8" s="19" t="s">
        <v>113</v>
      </c>
      <c r="C8" s="29" t="s">
        <v>129</v>
      </c>
      <c r="D8" s="19"/>
      <c r="E8" s="53">
        <f>E7/D7-1</f>
        <v>0.60398674429387889</v>
      </c>
      <c r="F8" s="53">
        <f>F7/E7-1</f>
        <v>0.58399742755372253</v>
      </c>
      <c r="G8" s="53">
        <f>G7/F7-1</f>
        <v>0.52244243151695668</v>
      </c>
    </row>
    <row r="9" spans="2:9">
      <c r="B9" s="30" t="s">
        <v>124</v>
      </c>
      <c r="C9" s="75" t="s">
        <v>93</v>
      </c>
      <c r="D9" s="18">
        <v>1414.731</v>
      </c>
      <c r="E9" s="18">
        <v>1952.4760000000001</v>
      </c>
      <c r="F9" s="18">
        <v>2734.0970000000002</v>
      </c>
      <c r="G9" s="18">
        <v>4252.2920000000004</v>
      </c>
    </row>
    <row r="10" spans="2:9">
      <c r="B10" s="76" t="s">
        <v>151</v>
      </c>
      <c r="C10" s="75" t="s">
        <v>93</v>
      </c>
      <c r="D10" s="18">
        <v>8.74</v>
      </c>
      <c r="E10" s="18">
        <v>163.82599999999999</v>
      </c>
      <c r="F10" s="18">
        <v>518.28300000000002</v>
      </c>
      <c r="G10" s="18">
        <v>549.62800000000004</v>
      </c>
      <c r="I10" s="55"/>
    </row>
    <row r="11" spans="2:9">
      <c r="B11" s="30" t="s">
        <v>125</v>
      </c>
      <c r="C11" s="75" t="s">
        <v>93</v>
      </c>
      <c r="D11" s="18">
        <v>110.232</v>
      </c>
      <c r="E11" s="18">
        <v>270.52699999999999</v>
      </c>
      <c r="F11" s="18">
        <v>448.10700000000003</v>
      </c>
      <c r="G11" s="18">
        <v>858.18600000000004</v>
      </c>
    </row>
    <row r="12" spans="2:9">
      <c r="B12" s="30" t="s">
        <v>127</v>
      </c>
      <c r="C12" s="75" t="s">
        <v>93</v>
      </c>
      <c r="D12" s="18">
        <v>21.25</v>
      </c>
      <c r="E12" s="18">
        <v>40.453000000000003</v>
      </c>
      <c r="F12" s="18">
        <v>36.069000000000003</v>
      </c>
      <c r="G12" s="18">
        <v>62.015000000000001</v>
      </c>
    </row>
    <row r="13" spans="2:9">
      <c r="B13" s="30" t="s">
        <v>126</v>
      </c>
      <c r="C13" s="75" t="s">
        <v>93</v>
      </c>
      <c r="D13" s="18"/>
      <c r="E13" s="18">
        <v>66.841999999999999</v>
      </c>
      <c r="F13" s="18">
        <v>214.13</v>
      </c>
      <c r="G13" s="18">
        <v>292.57100000000003</v>
      </c>
    </row>
    <row r="15" spans="2:9">
      <c r="B15" s="17" t="s">
        <v>114</v>
      </c>
      <c r="C15" s="56" t="s">
        <v>93</v>
      </c>
      <c r="D15" s="57">
        <f>PL!C24</f>
        <v>651.20899999999995</v>
      </c>
      <c r="E15" s="57">
        <f>PL!D24</f>
        <v>970.33499999999947</v>
      </c>
      <c r="F15" s="57">
        <f>PL!E24</f>
        <v>1456.4330000000004</v>
      </c>
      <c r="G15" s="57">
        <f>PL!F24</f>
        <v>1938.4220000000005</v>
      </c>
    </row>
    <row r="16" spans="2:9">
      <c r="B16" s="12" t="s">
        <v>116</v>
      </c>
      <c r="C16" s="54" t="s">
        <v>93</v>
      </c>
      <c r="D16" s="58">
        <v>-41.859000000000002</v>
      </c>
      <c r="E16" s="58">
        <v>-67.703000000000003</v>
      </c>
      <c r="F16" s="58">
        <v>-144.297</v>
      </c>
      <c r="G16" s="58">
        <v>-66.328000000000003</v>
      </c>
    </row>
    <row r="17" spans="2:8">
      <c r="B17" s="12" t="s">
        <v>176</v>
      </c>
      <c r="C17" s="54" t="s">
        <v>93</v>
      </c>
      <c r="D17" s="18">
        <f>-PL!C10</f>
        <v>29.372</v>
      </c>
      <c r="E17" s="18">
        <f>-PL!D10</f>
        <v>47.966000000000001</v>
      </c>
      <c r="F17" s="18">
        <f>-PL!E10</f>
        <v>67.03</v>
      </c>
      <c r="G17" s="18">
        <f>-PL!F10</f>
        <v>102.735</v>
      </c>
    </row>
    <row r="18" spans="2:8">
      <c r="B18" s="12" t="s">
        <v>165</v>
      </c>
      <c r="C18" s="54" t="s">
        <v>93</v>
      </c>
      <c r="D18" s="58">
        <v>0</v>
      </c>
      <c r="E18" s="58">
        <v>0</v>
      </c>
      <c r="F18" s="58">
        <v>0</v>
      </c>
      <c r="G18" s="58">
        <f>CF!F19</f>
        <v>258.34899999999999</v>
      </c>
    </row>
    <row r="19" spans="2:8">
      <c r="B19" s="17" t="s">
        <v>177</v>
      </c>
      <c r="C19" s="56" t="s">
        <v>93</v>
      </c>
      <c r="D19" s="57">
        <f>SUM(D15:D18)</f>
        <v>638.72199999999987</v>
      </c>
      <c r="E19" s="57">
        <f>SUM(E15:E18)</f>
        <v>950.5979999999995</v>
      </c>
      <c r="F19" s="57">
        <f>SUM(F15:F18)</f>
        <v>1379.1660000000004</v>
      </c>
      <c r="G19" s="57">
        <f>SUM(G15:G18)</f>
        <v>2233.1780000000003</v>
      </c>
    </row>
    <row r="21" spans="2:8">
      <c r="B21" s="17" t="s">
        <v>115</v>
      </c>
      <c r="C21" s="56" t="s">
        <v>93</v>
      </c>
      <c r="D21" s="57">
        <f>PL!C15-PL!C10</f>
        <v>693.79599999999994</v>
      </c>
      <c r="E21" s="57">
        <f>PL!D15-PL!D10</f>
        <v>904.18599999999958</v>
      </c>
      <c r="F21" s="57">
        <f>PL!E15-PL!E10</f>
        <v>1661.8610000000003</v>
      </c>
      <c r="G21" s="57">
        <f>PL!F15-PL!F10</f>
        <v>1934.1140000000005</v>
      </c>
    </row>
    <row r="22" spans="2:8">
      <c r="B22" s="12" t="s">
        <v>165</v>
      </c>
      <c r="C22" s="54" t="s">
        <v>93</v>
      </c>
      <c r="D22" s="58">
        <v>0</v>
      </c>
      <c r="E22" s="58">
        <v>0</v>
      </c>
      <c r="F22" s="58">
        <v>0</v>
      </c>
      <c r="G22" s="58">
        <f>CF!F19</f>
        <v>258.34899999999999</v>
      </c>
    </row>
    <row r="23" spans="2:8">
      <c r="B23" s="17" t="s">
        <v>175</v>
      </c>
      <c r="C23" s="56" t="s">
        <v>93</v>
      </c>
      <c r="D23" s="57">
        <f>D21+D22</f>
        <v>693.79599999999994</v>
      </c>
      <c r="E23" s="57">
        <f t="shared" ref="E23:G23" si="0">E21+E22</f>
        <v>904.18599999999958</v>
      </c>
      <c r="F23" s="57">
        <f t="shared" si="0"/>
        <v>1661.8610000000003</v>
      </c>
      <c r="G23" s="57">
        <f t="shared" si="0"/>
        <v>2192.4630000000006</v>
      </c>
    </row>
    <row r="24" spans="2:8">
      <c r="B24" s="12" t="s">
        <v>116</v>
      </c>
      <c r="C24" s="54" t="s">
        <v>93</v>
      </c>
      <c r="D24" s="58">
        <v>-41.859000000000002</v>
      </c>
      <c r="E24" s="58">
        <v>-67.703000000000003</v>
      </c>
      <c r="F24" s="58">
        <v>-144.297</v>
      </c>
      <c r="G24" s="58">
        <v>-66.328000000000003</v>
      </c>
    </row>
    <row r="25" spans="2:8">
      <c r="B25" s="17" t="s">
        <v>117</v>
      </c>
      <c r="C25" s="56" t="s">
        <v>93</v>
      </c>
      <c r="D25" s="57">
        <f>D23+D24</f>
        <v>651.9369999999999</v>
      </c>
      <c r="E25" s="57">
        <f>E23+E24</f>
        <v>836.48299999999961</v>
      </c>
      <c r="F25" s="57">
        <f>F23+F24</f>
        <v>1517.5640000000003</v>
      </c>
      <c r="G25" s="57">
        <f>G23+G24</f>
        <v>2126.1350000000007</v>
      </c>
      <c r="H25" s="52"/>
    </row>
    <row r="26" spans="2:8">
      <c r="F26" s="59"/>
      <c r="G26" s="59"/>
    </row>
    <row r="27" spans="2:8">
      <c r="B27" s="17" t="s">
        <v>118</v>
      </c>
      <c r="C27" s="56" t="s">
        <v>93</v>
      </c>
      <c r="D27" s="57">
        <f>-D28+D29+D30+D31+D32+D33</f>
        <v>-1046.4270000000001</v>
      </c>
      <c r="E27" s="57">
        <f>-E28+E29+E30+E31+E32+E33</f>
        <v>-1543.06</v>
      </c>
      <c r="F27" s="57">
        <f>-F28+F29+F30+F31+F32+F33</f>
        <v>-1046.384</v>
      </c>
      <c r="G27" s="57">
        <f>-G28+G29+G30+G31+G32+G33</f>
        <v>-1151.0369999999996</v>
      </c>
    </row>
    <row r="28" spans="2:8">
      <c r="B28" s="30" t="s">
        <v>120</v>
      </c>
      <c r="C28" s="54" t="s">
        <v>93</v>
      </c>
      <c r="D28" s="18">
        <f>BS!C5</f>
        <v>1194.4190000000001</v>
      </c>
      <c r="E28" s="18">
        <f>BS!D5</f>
        <v>1781.721</v>
      </c>
      <c r="F28" s="18">
        <f>BS!E5</f>
        <v>1251.248</v>
      </c>
      <c r="G28" s="18">
        <f>BS!F5</f>
        <v>1365.9369999999999</v>
      </c>
    </row>
    <row r="29" spans="2:8">
      <c r="B29" s="30" t="s">
        <v>31</v>
      </c>
      <c r="C29" s="54" t="s">
        <v>93</v>
      </c>
      <c r="D29" s="18">
        <f>BS!C54</f>
        <v>0</v>
      </c>
      <c r="E29" s="18">
        <f>BS!D54</f>
        <v>74.867000000000004</v>
      </c>
      <c r="F29" s="18">
        <f>BS!E54</f>
        <v>68.5</v>
      </c>
      <c r="G29" s="18">
        <f>BS!F54</f>
        <v>74.572000000000003</v>
      </c>
    </row>
    <row r="30" spans="2:8">
      <c r="B30" s="30" t="str">
        <f>BS!B57</f>
        <v>Долгосрочные кредиты и займы, полученные от связанных сторон</v>
      </c>
      <c r="C30" s="54" t="s">
        <v>93</v>
      </c>
      <c r="D30" s="18">
        <f>BS!C57</f>
        <v>8</v>
      </c>
      <c r="E30" s="18">
        <f>BS!D57</f>
        <v>8</v>
      </c>
      <c r="F30" s="18">
        <f>BS!E57</f>
        <v>0</v>
      </c>
      <c r="G30" s="18">
        <f>BS!F57</f>
        <v>2.66</v>
      </c>
    </row>
    <row r="31" spans="2:8">
      <c r="B31" s="30" t="s">
        <v>122</v>
      </c>
      <c r="C31" s="54" t="s">
        <v>93</v>
      </c>
      <c r="D31" s="18">
        <f>BS!C58</f>
        <v>132.68299999999999</v>
      </c>
      <c r="E31" s="18">
        <f>BS!D58</f>
        <v>131.923</v>
      </c>
      <c r="F31" s="18">
        <f>BS!E58</f>
        <v>119.776</v>
      </c>
      <c r="G31" s="18">
        <f>BS!F58</f>
        <v>123.431</v>
      </c>
    </row>
    <row r="32" spans="2:8">
      <c r="B32" s="30" t="s">
        <v>21</v>
      </c>
      <c r="C32" s="54" t="s">
        <v>93</v>
      </c>
      <c r="D32" s="18">
        <f>BS!C42</f>
        <v>1.97</v>
      </c>
      <c r="E32" s="18">
        <f>BS!D42</f>
        <v>11</v>
      </c>
      <c r="F32" s="18">
        <f>BS!E42</f>
        <v>1.75</v>
      </c>
      <c r="G32" s="18">
        <f>BS!F42</f>
        <v>0</v>
      </c>
    </row>
    <row r="33" spans="2:7">
      <c r="B33" s="30" t="str">
        <f>BS!B43</f>
        <v>Краткосрочные обязательства по договорам аренды</v>
      </c>
      <c r="C33" s="54" t="s">
        <v>93</v>
      </c>
      <c r="D33" s="18">
        <f>BS!C43</f>
        <v>5.3390000000000004</v>
      </c>
      <c r="E33" s="18">
        <f>BS!D43</f>
        <v>12.871</v>
      </c>
      <c r="F33" s="18">
        <f>BS!E43</f>
        <v>14.837999999999999</v>
      </c>
      <c r="G33" s="18">
        <f>BS!F43</f>
        <v>14.237</v>
      </c>
    </row>
    <row r="35" spans="2:7">
      <c r="B35" s="17" t="s">
        <v>119</v>
      </c>
      <c r="C35" s="60" t="s">
        <v>123</v>
      </c>
      <c r="D35" s="61">
        <f>D27/D21</f>
        <v>-1.5082632358791348</v>
      </c>
      <c r="E35" s="61">
        <f>E27/E21</f>
        <v>-1.7065736474574928</v>
      </c>
      <c r="F35" s="61">
        <f>F27/F21</f>
        <v>-0.62964592104875183</v>
      </c>
      <c r="G35" s="61">
        <f>G27/G21</f>
        <v>-0.59512365868816386</v>
      </c>
    </row>
    <row r="37" spans="2:7">
      <c r="B37" s="19" t="s">
        <v>179</v>
      </c>
      <c r="C37" s="78" t="s">
        <v>123</v>
      </c>
      <c r="D37" s="79">
        <f>D27/D23</f>
        <v>-1.5082632358791348</v>
      </c>
      <c r="E37" s="79">
        <f>E27/E23</f>
        <v>-1.7065736474574928</v>
      </c>
      <c r="F37" s="79">
        <f>F27/F23</f>
        <v>-0.62964592104875183</v>
      </c>
      <c r="G37" s="79">
        <f>G27/G23</f>
        <v>-0.52499722914366143</v>
      </c>
    </row>
    <row r="39" spans="2:7">
      <c r="B39" s="17" t="s">
        <v>135</v>
      </c>
      <c r="C39" s="56" t="s">
        <v>93</v>
      </c>
      <c r="D39" s="57">
        <f>SUM(D40:D41)</f>
        <v>344.04599999999982</v>
      </c>
      <c r="E39" s="57">
        <f>SUM(E40:E41)</f>
        <v>1052.7740000000006</v>
      </c>
      <c r="F39" s="57">
        <f>SUM(F40:F41)</f>
        <v>970.96499999999946</v>
      </c>
      <c r="G39" s="57">
        <f>SUM(G40:G41)</f>
        <v>1624.2049999999999</v>
      </c>
    </row>
    <row r="40" spans="2:7">
      <c r="B40" s="30" t="str">
        <f>CF!B31</f>
        <v>Чистые денежные средства, полученные от операционной деятельности</v>
      </c>
      <c r="C40" s="54" t="s">
        <v>93</v>
      </c>
      <c r="D40" s="18">
        <f>CF!C31</f>
        <v>385.9049999999998</v>
      </c>
      <c r="E40" s="18">
        <f>CF!D31</f>
        <v>1120.4770000000005</v>
      </c>
      <c r="F40" s="18">
        <f>CF!E31</f>
        <v>1115.2619999999995</v>
      </c>
      <c r="G40" s="18">
        <f>CF!F31</f>
        <v>1690.5329999999999</v>
      </c>
    </row>
    <row r="41" spans="2:7">
      <c r="B41" s="30" t="str">
        <f>B24</f>
        <v>Капитализированные расходы</v>
      </c>
      <c r="C41" s="54" t="s">
        <v>93</v>
      </c>
      <c r="D41" s="58">
        <f>D24</f>
        <v>-41.859000000000002</v>
      </c>
      <c r="E41" s="58">
        <f>E24</f>
        <v>-67.703000000000003</v>
      </c>
      <c r="F41" s="58">
        <f>F24</f>
        <v>-144.297</v>
      </c>
      <c r="G41" s="58">
        <f>G24</f>
        <v>-66.328000000000003</v>
      </c>
    </row>
    <row r="43" spans="2:7">
      <c r="B43" s="20" t="s">
        <v>185</v>
      </c>
      <c r="C43" s="68" t="s">
        <v>93</v>
      </c>
      <c r="D43" s="69">
        <f>CF!C53</f>
        <v>-311.30500000000001</v>
      </c>
      <c r="E43" s="69">
        <f>CF!D53</f>
        <v>-545.40300000000002</v>
      </c>
      <c r="F43" s="69">
        <f>CF!E53</f>
        <v>-891.86199999999997</v>
      </c>
      <c r="G43" s="69">
        <f>CF!F53</f>
        <v>-1455.2090000000001</v>
      </c>
    </row>
    <row r="44" spans="2:7">
      <c r="C44" s="54"/>
      <c r="D44" s="18"/>
      <c r="E44" s="18"/>
      <c r="F44" s="18"/>
      <c r="G44" s="18"/>
    </row>
    <row r="45" spans="2:7">
      <c r="C45" s="54"/>
      <c r="D45" s="18"/>
      <c r="E45" s="18"/>
      <c r="F45" s="18"/>
      <c r="G45" s="18"/>
    </row>
    <row r="46" spans="2:7" ht="20.25">
      <c r="B46" s="64" t="s">
        <v>181</v>
      </c>
      <c r="C46" s="65"/>
      <c r="D46" s="66"/>
      <c r="E46" s="66"/>
      <c r="F46" s="66"/>
      <c r="G46" s="67"/>
    </row>
    <row r="48" spans="2:7">
      <c r="B48" s="12" t="s">
        <v>130</v>
      </c>
      <c r="C48" s="27" t="s">
        <v>131</v>
      </c>
      <c r="D48" s="12">
        <v>177</v>
      </c>
      <c r="E48" s="12">
        <v>334</v>
      </c>
      <c r="F48" s="12">
        <v>436</v>
      </c>
      <c r="G48" s="12">
        <v>632</v>
      </c>
    </row>
    <row r="49" spans="2:7">
      <c r="B49" s="12" t="s">
        <v>134</v>
      </c>
      <c r="C49" s="27" t="s">
        <v>129</v>
      </c>
      <c r="D49" s="9">
        <v>0.78</v>
      </c>
      <c r="E49" s="9">
        <v>0.77</v>
      </c>
      <c r="F49" s="9">
        <v>0.72</v>
      </c>
      <c r="G49" s="77">
        <v>0.7</v>
      </c>
    </row>
    <row r="50" spans="2:7">
      <c r="D50" s="9"/>
      <c r="E50" s="9"/>
      <c r="F50" s="9"/>
    </row>
    <row r="51" spans="2:7">
      <c r="B51" s="12" t="s">
        <v>132</v>
      </c>
      <c r="C51" s="27" t="s">
        <v>133</v>
      </c>
      <c r="D51" s="12">
        <v>27</v>
      </c>
      <c r="E51" s="12">
        <v>49</v>
      </c>
      <c r="F51" s="12">
        <v>102</v>
      </c>
      <c r="G51" s="12">
        <v>152</v>
      </c>
    </row>
    <row r="52" spans="2:7">
      <c r="C52" s="27"/>
      <c r="G52" s="12"/>
    </row>
    <row r="54" spans="2:7">
      <c r="B5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PL</vt:lpstr>
      <vt:lpstr>BS</vt:lpstr>
      <vt:lpstr>CF</vt:lpstr>
      <vt:lpstr>Дополнительные метрики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ok-1372</dc:creator>
  <cp:lastModifiedBy>Бушуева Екатерина Андреевна</cp:lastModifiedBy>
  <dcterms:created xsi:type="dcterms:W3CDTF">2025-02-21T08:31:06Z</dcterms:created>
  <dcterms:modified xsi:type="dcterms:W3CDTF">2025-05-05T13:39:55Z</dcterms:modified>
</cp:coreProperties>
</file>